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3" activeTab="3"/>
  </bookViews>
  <sheets>
    <sheet name="Функц. 2025-2027" sheetId="7" state="hidden" r:id="rId1"/>
    <sheet name="Целевые 2025-2027" sheetId="9" state="hidden" r:id="rId2"/>
    <sheet name="Р., Пр.2025-2027" sheetId="10" state="hidden" r:id="rId3"/>
    <sheet name="ведом. 2025-2027" sheetId="2" r:id="rId4"/>
  </sheets>
  <definedNames>
    <definedName name="_xlnm.Print_Titles" localSheetId="3">'ведом. 2025-2027'!$7:$8</definedName>
    <definedName name="_xlnm.Print_Titles" localSheetId="0">'Функц. 2025-2027'!$9:$10</definedName>
    <definedName name="_xlnm.Print_Titles" localSheetId="1">'Целевые 2025-2027'!$8:$9</definedName>
    <definedName name="_xlnm.Print_Area" localSheetId="3">'ведом. 2025-2027'!$H$1:$AF$917</definedName>
    <definedName name="_xlnm.Print_Area" localSheetId="2">'Р., Пр.2025-2027'!$A$1:$F$62</definedName>
    <definedName name="_xlnm.Print_Area" localSheetId="0">'Функц. 2025-2027'!$A$1:$K$804</definedName>
    <definedName name="_xlnm.Print_Area" localSheetId="1">'Целевые 2025-2027'!$A$1:$S$655</definedName>
  </definedNames>
  <calcPr calcId="145621"/>
</workbook>
</file>

<file path=xl/calcChain.xml><?xml version="1.0" encoding="utf-8"?>
<calcChain xmlns="http://schemas.openxmlformats.org/spreadsheetml/2006/main">
  <c r="AD265" i="2" l="1"/>
  <c r="AD267" i="2"/>
  <c r="J455" i="7" l="1"/>
  <c r="J454" i="7" s="1"/>
  <c r="J453" i="7" s="1"/>
  <c r="H455" i="7"/>
  <c r="H454" i="7" s="1"/>
  <c r="H453" i="7" s="1"/>
  <c r="F455" i="7"/>
  <c r="D576" i="9" s="1"/>
  <c r="AF816" i="2"/>
  <c r="AF815" i="2" s="1"/>
  <c r="AE816" i="2"/>
  <c r="AE815" i="2" s="1"/>
  <c r="AD816" i="2"/>
  <c r="AD815" i="2" s="1"/>
  <c r="AF116" i="2"/>
  <c r="AE116" i="2"/>
  <c r="F454" i="7" l="1"/>
  <c r="F453" i="7" s="1"/>
  <c r="E576" i="9"/>
  <c r="F576" i="9"/>
  <c r="J437" i="7"/>
  <c r="F555" i="9" s="1"/>
  <c r="F554" i="9" s="1"/>
  <c r="F553" i="9" s="1"/>
  <c r="H437" i="7"/>
  <c r="E555" i="9" s="1"/>
  <c r="E554" i="9" s="1"/>
  <c r="E553" i="9" s="1"/>
  <c r="F437" i="7"/>
  <c r="D555" i="9" s="1"/>
  <c r="D554" i="9" s="1"/>
  <c r="D553" i="9" s="1"/>
  <c r="H375" i="7"/>
  <c r="H374" i="7" s="1"/>
  <c r="H373" i="7" s="1"/>
  <c r="J375" i="7"/>
  <c r="J374" i="7" s="1"/>
  <c r="J373" i="7" s="1"/>
  <c r="F375" i="7"/>
  <c r="F374" i="7" s="1"/>
  <c r="F373" i="7" s="1"/>
  <c r="AD121" i="2"/>
  <c r="AE759" i="2"/>
  <c r="AF759" i="2"/>
  <c r="AF758" i="2" s="1"/>
  <c r="AE758" i="2"/>
  <c r="AD759" i="2"/>
  <c r="AD758" i="2" s="1"/>
  <c r="AE798" i="2"/>
  <c r="AF798" i="2"/>
  <c r="AE797" i="2"/>
  <c r="AF797" i="2"/>
  <c r="AD798" i="2"/>
  <c r="AD797" i="2" s="1"/>
  <c r="AD720" i="2"/>
  <c r="AD216" i="2"/>
  <c r="AD725" i="2"/>
  <c r="E344" i="9" l="1"/>
  <c r="E343" i="9" s="1"/>
  <c r="E342" i="9" s="1"/>
  <c r="F436" i="7"/>
  <c r="F435" i="7" s="1"/>
  <c r="H436" i="7"/>
  <c r="H435" i="7" s="1"/>
  <c r="J436" i="7"/>
  <c r="J435" i="7" s="1"/>
  <c r="D344" i="9"/>
  <c r="D343" i="9" s="1"/>
  <c r="D342" i="9" s="1"/>
  <c r="F344" i="9"/>
  <c r="F343" i="9" s="1"/>
  <c r="F342" i="9" s="1"/>
  <c r="G317" i="9" l="1"/>
  <c r="H317" i="9"/>
  <c r="I317" i="9"/>
  <c r="J317" i="9"/>
  <c r="K317" i="9"/>
  <c r="L317" i="9"/>
  <c r="M317" i="9"/>
  <c r="N317" i="9"/>
  <c r="O317" i="9"/>
  <c r="P317" i="9"/>
  <c r="Q317" i="9"/>
  <c r="R317" i="9"/>
  <c r="S317" i="9"/>
  <c r="T317" i="9"/>
  <c r="U317" i="9"/>
  <c r="V317" i="9"/>
  <c r="W317" i="9"/>
  <c r="X317" i="9"/>
  <c r="Y317" i="9"/>
  <c r="Z317" i="9"/>
  <c r="AA317" i="9"/>
  <c r="AB317" i="9"/>
  <c r="AC317" i="9"/>
  <c r="AD317" i="9"/>
  <c r="I489" i="7"/>
  <c r="AD193" i="2" l="1"/>
  <c r="J783" i="7" l="1"/>
  <c r="F207" i="9" s="1"/>
  <c r="H783" i="7"/>
  <c r="E207" i="9" s="1"/>
  <c r="F783" i="7"/>
  <c r="J784" i="7"/>
  <c r="H784" i="7"/>
  <c r="F784" i="7"/>
  <c r="D208" i="9" s="1"/>
  <c r="AF421" i="2"/>
  <c r="AE421" i="2"/>
  <c r="AD421" i="2"/>
  <c r="AE422" i="2"/>
  <c r="AF422" i="2"/>
  <c r="AD422" i="2"/>
  <c r="AD359" i="2"/>
  <c r="AD361" i="2"/>
  <c r="F782" i="7" l="1"/>
  <c r="H782" i="7"/>
  <c r="D207" i="9"/>
  <c r="D206" i="9" s="1"/>
  <c r="J782" i="7"/>
  <c r="E208" i="9"/>
  <c r="E206" i="9" s="1"/>
  <c r="F208" i="9"/>
  <c r="F206" i="9" s="1"/>
  <c r="J124" i="7"/>
  <c r="H124" i="7"/>
  <c r="F124" i="7"/>
  <c r="AE704" i="2"/>
  <c r="AE703" i="2" s="1"/>
  <c r="AE702" i="2" s="1"/>
  <c r="AE701" i="2" s="1"/>
  <c r="AE700" i="2" s="1"/>
  <c r="AE699" i="2" s="1"/>
  <c r="AF704" i="2"/>
  <c r="AF703" i="2" s="1"/>
  <c r="AF702" i="2" s="1"/>
  <c r="AF701" i="2" s="1"/>
  <c r="AF700" i="2" s="1"/>
  <c r="AF699" i="2" s="1"/>
  <c r="AD704" i="2"/>
  <c r="AD703" i="2" s="1"/>
  <c r="AD702" i="2" s="1"/>
  <c r="AD701" i="2" s="1"/>
  <c r="AD700" i="2" s="1"/>
  <c r="AD699" i="2" s="1"/>
  <c r="G12" i="9" l="1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Y12" i="9"/>
  <c r="Z12" i="9"/>
  <c r="AA12" i="9"/>
  <c r="AB12" i="9"/>
  <c r="AC12" i="9"/>
  <c r="AD12" i="9"/>
  <c r="J722" i="7"/>
  <c r="H722" i="7"/>
  <c r="H721" i="7" s="1"/>
  <c r="H720" i="7" s="1"/>
  <c r="H719" i="7" s="1"/>
  <c r="H718" i="7" s="1"/>
  <c r="H717" i="7" s="1"/>
  <c r="H716" i="7" s="1"/>
  <c r="F722" i="7"/>
  <c r="F721" i="7" s="1"/>
  <c r="F720" i="7" s="1"/>
  <c r="F719" i="7" s="1"/>
  <c r="F718" i="7" s="1"/>
  <c r="F717" i="7" s="1"/>
  <c r="F716" i="7" s="1"/>
  <c r="AD389" i="2"/>
  <c r="AD388" i="2" s="1"/>
  <c r="AD387" i="2" s="1"/>
  <c r="AD386" i="2" s="1"/>
  <c r="AD385" i="2" s="1"/>
  <c r="AD384" i="2" s="1"/>
  <c r="AD383" i="2" s="1"/>
  <c r="AF389" i="2"/>
  <c r="AF388" i="2" s="1"/>
  <c r="AF387" i="2" s="1"/>
  <c r="AF386" i="2" s="1"/>
  <c r="AF385" i="2" s="1"/>
  <c r="AF384" i="2" s="1"/>
  <c r="AF383" i="2" s="1"/>
  <c r="AE389" i="2"/>
  <c r="AE388" i="2" s="1"/>
  <c r="AE387" i="2" s="1"/>
  <c r="AE386" i="2" s="1"/>
  <c r="AE385" i="2" s="1"/>
  <c r="AE384" i="2" s="1"/>
  <c r="AE383" i="2" s="1"/>
  <c r="F715" i="7" l="1"/>
  <c r="D51" i="10"/>
  <c r="D50" i="10" s="1"/>
  <c r="H715" i="7"/>
  <c r="E51" i="10"/>
  <c r="E50" i="10" s="1"/>
  <c r="J721" i="7"/>
  <c r="J720" i="7" s="1"/>
  <c r="J719" i="7" s="1"/>
  <c r="J718" i="7" s="1"/>
  <c r="J717" i="7" s="1"/>
  <c r="J716" i="7" s="1"/>
  <c r="J715" i="7" s="1"/>
  <c r="F51" i="10"/>
  <c r="F50" i="10" s="1"/>
  <c r="D15" i="9"/>
  <c r="D14" i="9" s="1"/>
  <c r="D13" i="9" s="1"/>
  <c r="D12" i="9" s="1"/>
  <c r="D11" i="9" s="1"/>
  <c r="D10" i="9" s="1"/>
  <c r="E15" i="9"/>
  <c r="E14" i="9" s="1"/>
  <c r="E13" i="9" s="1"/>
  <c r="E12" i="9" s="1"/>
  <c r="E11" i="9" s="1"/>
  <c r="E10" i="9" s="1"/>
  <c r="F15" i="9"/>
  <c r="F14" i="9" s="1"/>
  <c r="F13" i="9" s="1"/>
  <c r="F12" i="9" s="1"/>
  <c r="F11" i="9" s="1"/>
  <c r="F10" i="9" s="1"/>
  <c r="G36" i="9"/>
  <c r="H36" i="9"/>
  <c r="I36" i="9"/>
  <c r="J36" i="9"/>
  <c r="K36" i="9"/>
  <c r="L36" i="9"/>
  <c r="M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J691" i="7"/>
  <c r="F38" i="9" s="1"/>
  <c r="F37" i="9" s="1"/>
  <c r="H691" i="7"/>
  <c r="E38" i="9" s="1"/>
  <c r="E37" i="9" s="1"/>
  <c r="F691" i="7"/>
  <c r="D38" i="9" s="1"/>
  <c r="D37" i="9" s="1"/>
  <c r="AE358" i="2"/>
  <c r="AF358" i="2"/>
  <c r="AD358" i="2"/>
  <c r="F690" i="7" l="1"/>
  <c r="J690" i="7"/>
  <c r="H690" i="7"/>
  <c r="J493" i="7"/>
  <c r="J492" i="7" s="1"/>
  <c r="J491" i="7" s="1"/>
  <c r="J490" i="7" s="1"/>
  <c r="H493" i="7"/>
  <c r="E321" i="9" s="1"/>
  <c r="E320" i="9" s="1"/>
  <c r="E319" i="9" s="1"/>
  <c r="E318" i="9" s="1"/>
  <c r="F493" i="7"/>
  <c r="D321" i="9" s="1"/>
  <c r="D320" i="9" s="1"/>
  <c r="D319" i="9" s="1"/>
  <c r="D318" i="9" s="1"/>
  <c r="AE851" i="2"/>
  <c r="AE850" i="2" s="1"/>
  <c r="AF851" i="2"/>
  <c r="AF850" i="2" s="1"/>
  <c r="AD851" i="2"/>
  <c r="AD850" i="2" s="1"/>
  <c r="G534" i="9"/>
  <c r="H534" i="9"/>
  <c r="I534" i="9"/>
  <c r="J534" i="9"/>
  <c r="K534" i="9"/>
  <c r="L534" i="9"/>
  <c r="M534" i="9"/>
  <c r="N534" i="9"/>
  <c r="O534" i="9"/>
  <c r="P534" i="9"/>
  <c r="Q534" i="9"/>
  <c r="R534" i="9"/>
  <c r="S534" i="9"/>
  <c r="T534" i="9"/>
  <c r="U534" i="9"/>
  <c r="V534" i="9"/>
  <c r="W534" i="9"/>
  <c r="X534" i="9"/>
  <c r="Y534" i="9"/>
  <c r="Z534" i="9"/>
  <c r="AA534" i="9"/>
  <c r="AB534" i="9"/>
  <c r="AC534" i="9"/>
  <c r="AD534" i="9"/>
  <c r="J422" i="7"/>
  <c r="J421" i="7" s="1"/>
  <c r="J420" i="7" s="1"/>
  <c r="H422" i="7"/>
  <c r="H421" i="7" s="1"/>
  <c r="H420" i="7" s="1"/>
  <c r="F422" i="7"/>
  <c r="F421" i="7" s="1"/>
  <c r="F420" i="7" s="1"/>
  <c r="AE783" i="2"/>
  <c r="AE782" i="2" s="1"/>
  <c r="AF783" i="2"/>
  <c r="AF782" i="2" s="1"/>
  <c r="AD783" i="2"/>
  <c r="AD782" i="2" s="1"/>
  <c r="F321" i="9" l="1"/>
  <c r="F320" i="9" s="1"/>
  <c r="F319" i="9" s="1"/>
  <c r="F318" i="9" s="1"/>
  <c r="F492" i="7"/>
  <c r="F491" i="7" s="1"/>
  <c r="F490" i="7" s="1"/>
  <c r="H492" i="7"/>
  <c r="H491" i="7" s="1"/>
  <c r="H490" i="7" s="1"/>
  <c r="D536" i="9"/>
  <c r="D535" i="9" s="1"/>
  <c r="D534" i="9" s="1"/>
  <c r="F536" i="9"/>
  <c r="F535" i="9" s="1"/>
  <c r="F534" i="9" s="1"/>
  <c r="E536" i="9"/>
  <c r="E535" i="9" s="1"/>
  <c r="E534" i="9" s="1"/>
  <c r="AD116" i="2"/>
  <c r="AE121" i="2" l="1"/>
  <c r="AD285" i="2"/>
  <c r="AD382" i="2"/>
  <c r="J625" i="7" l="1"/>
  <c r="J624" i="7" s="1"/>
  <c r="H625" i="7"/>
  <c r="H624" i="7" s="1"/>
  <c r="F625" i="7"/>
  <c r="F624" i="7" s="1"/>
  <c r="AE323" i="2"/>
  <c r="AF323" i="2"/>
  <c r="AD323" i="2"/>
  <c r="AF322" i="2"/>
  <c r="AE322" i="2"/>
  <c r="AD322" i="2"/>
  <c r="J239" i="7"/>
  <c r="J238" i="7" s="1"/>
  <c r="H239" i="7"/>
  <c r="H238" i="7" s="1"/>
  <c r="F239" i="7"/>
  <c r="D287" i="9" s="1"/>
  <c r="D286" i="9" s="1"/>
  <c r="AE169" i="2"/>
  <c r="AF169" i="2"/>
  <c r="AD169" i="2"/>
  <c r="D463" i="9" l="1"/>
  <c r="D462" i="9" s="1"/>
  <c r="F238" i="7"/>
  <c r="E463" i="9"/>
  <c r="E462" i="9" s="1"/>
  <c r="F463" i="9"/>
  <c r="F462" i="9" s="1"/>
  <c r="E287" i="9"/>
  <c r="E286" i="9" s="1"/>
  <c r="F287" i="9"/>
  <c r="F286" i="9" s="1"/>
  <c r="AD607" i="2"/>
  <c r="K684" i="7" l="1"/>
  <c r="K683" i="7" s="1"/>
  <c r="K676" i="7" s="1"/>
  <c r="K675" i="7" s="1"/>
  <c r="K669" i="7" s="1"/>
  <c r="K668" i="7" s="1"/>
  <c r="K667" i="7" s="1"/>
  <c r="AF877" i="2" l="1"/>
  <c r="AE877" i="2"/>
  <c r="AD877" i="2"/>
  <c r="AD791" i="2"/>
  <c r="J569" i="7"/>
  <c r="J568" i="7" s="1"/>
  <c r="J567" i="7" s="1"/>
  <c r="H569" i="7"/>
  <c r="E125" i="9" s="1"/>
  <c r="E124" i="9" s="1"/>
  <c r="E123" i="9" s="1"/>
  <c r="F569" i="7"/>
  <c r="D125" i="9" s="1"/>
  <c r="D124" i="9" s="1"/>
  <c r="D123" i="9" s="1"/>
  <c r="AE610" i="2"/>
  <c r="AE609" i="2" s="1"/>
  <c r="AF610" i="2"/>
  <c r="AF609" i="2" s="1"/>
  <c r="AD610" i="2"/>
  <c r="AD609" i="2" s="1"/>
  <c r="AF580" i="2"/>
  <c r="AD580" i="2"/>
  <c r="AE580" i="2"/>
  <c r="AF557" i="2"/>
  <c r="AE557" i="2"/>
  <c r="AD557" i="2"/>
  <c r="F121" i="9"/>
  <c r="F120" i="9" s="1"/>
  <c r="F119" i="9" s="1"/>
  <c r="F118" i="9" s="1"/>
  <c r="G564" i="7"/>
  <c r="G563" i="7" s="1"/>
  <c r="G562" i="7" s="1"/>
  <c r="J565" i="7"/>
  <c r="J564" i="7" s="1"/>
  <c r="J563" i="7" s="1"/>
  <c r="J562" i="7" s="1"/>
  <c r="H565" i="7"/>
  <c r="H564" i="7" s="1"/>
  <c r="H563" i="7" s="1"/>
  <c r="H562" i="7" s="1"/>
  <c r="F565" i="7"/>
  <c r="D121" i="9" s="1"/>
  <c r="D120" i="9" s="1"/>
  <c r="D119" i="9" s="1"/>
  <c r="D118" i="9" s="1"/>
  <c r="AE606" i="2"/>
  <c r="AE605" i="2" s="1"/>
  <c r="AE604" i="2" s="1"/>
  <c r="AF606" i="2"/>
  <c r="AF605" i="2" s="1"/>
  <c r="AF604" i="2" s="1"/>
  <c r="AD606" i="2"/>
  <c r="AD605" i="2" s="1"/>
  <c r="AD604" i="2" s="1"/>
  <c r="K553" i="7"/>
  <c r="K552" i="7" s="1"/>
  <c r="J586" i="7"/>
  <c r="F63" i="9" s="1"/>
  <c r="F62" i="9" s="1"/>
  <c r="F61" i="9" s="1"/>
  <c r="F60" i="9" s="1"/>
  <c r="H586" i="7"/>
  <c r="H585" i="7" s="1"/>
  <c r="H584" i="7" s="1"/>
  <c r="H583" i="7" s="1"/>
  <c r="F586" i="7"/>
  <c r="G586" i="7" s="1"/>
  <c r="G585" i="7" s="1"/>
  <c r="G584" i="7" s="1"/>
  <c r="G583" i="7" s="1"/>
  <c r="AE304" i="2"/>
  <c r="AE303" i="2" s="1"/>
  <c r="AE302" i="2" s="1"/>
  <c r="AF304" i="2"/>
  <c r="AF303" i="2" s="1"/>
  <c r="AF302" i="2" s="1"/>
  <c r="AD304" i="2"/>
  <c r="AD303" i="2" s="1"/>
  <c r="AD302" i="2" s="1"/>
  <c r="G589" i="7"/>
  <c r="G588" i="7" s="1"/>
  <c r="G587" i="7" s="1"/>
  <c r="J590" i="7"/>
  <c r="J589" i="7" s="1"/>
  <c r="J588" i="7" s="1"/>
  <c r="J587" i="7" s="1"/>
  <c r="H590" i="7"/>
  <c r="H589" i="7" s="1"/>
  <c r="H588" i="7" s="1"/>
  <c r="H587" i="7" s="1"/>
  <c r="AE308" i="2"/>
  <c r="AE307" i="2" s="1"/>
  <c r="AE306" i="2" s="1"/>
  <c r="AF308" i="2"/>
  <c r="AF307" i="2" s="1"/>
  <c r="AF306" i="2" s="1"/>
  <c r="AD309" i="2"/>
  <c r="F590" i="7" s="1"/>
  <c r="F589" i="7" s="1"/>
  <c r="F588" i="7" s="1"/>
  <c r="F587" i="7" s="1"/>
  <c r="AF353" i="2"/>
  <c r="AE353" i="2"/>
  <c r="AD353" i="2"/>
  <c r="AD308" i="2" l="1"/>
  <c r="AD307" i="2" s="1"/>
  <c r="AD306" i="2" s="1"/>
  <c r="F568" i="7"/>
  <c r="F567" i="7" s="1"/>
  <c r="G569" i="7"/>
  <c r="G568" i="7" s="1"/>
  <c r="G567" i="7" s="1"/>
  <c r="I569" i="7"/>
  <c r="I568" i="7" s="1"/>
  <c r="I567" i="7" s="1"/>
  <c r="F125" i="9"/>
  <c r="F124" i="9" s="1"/>
  <c r="F123" i="9" s="1"/>
  <c r="K569" i="7"/>
  <c r="K568" i="7" s="1"/>
  <c r="K567" i="7" s="1"/>
  <c r="H568" i="7"/>
  <c r="H567" i="7" s="1"/>
  <c r="F564" i="7"/>
  <c r="F563" i="7" s="1"/>
  <c r="F562" i="7" s="1"/>
  <c r="E121" i="9"/>
  <c r="E120" i="9" s="1"/>
  <c r="E119" i="9" s="1"/>
  <c r="E118" i="9" s="1"/>
  <c r="G578" i="7"/>
  <c r="F585" i="7"/>
  <c r="F584" i="7" s="1"/>
  <c r="F583" i="7" s="1"/>
  <c r="D63" i="9"/>
  <c r="D62" i="9" s="1"/>
  <c r="D61" i="9" s="1"/>
  <c r="D60" i="9" s="1"/>
  <c r="E63" i="9"/>
  <c r="E62" i="9" s="1"/>
  <c r="E61" i="9" s="1"/>
  <c r="E60" i="9" s="1"/>
  <c r="J585" i="7"/>
  <c r="J584" i="7" s="1"/>
  <c r="J583" i="7" s="1"/>
  <c r="E67" i="9"/>
  <c r="E66" i="9" s="1"/>
  <c r="E65" i="9" s="1"/>
  <c r="E64" i="9" s="1"/>
  <c r="F67" i="9"/>
  <c r="F66" i="9" s="1"/>
  <c r="F65" i="9" s="1"/>
  <c r="F64" i="9" s="1"/>
  <c r="D67" i="9"/>
  <c r="D66" i="9" s="1"/>
  <c r="D65" i="9" s="1"/>
  <c r="D64" i="9" s="1"/>
  <c r="AF596" i="2" l="1"/>
  <c r="AE596" i="2"/>
  <c r="AD596" i="2"/>
  <c r="AE756" i="2" l="1"/>
  <c r="AE794" i="2"/>
  <c r="H763" i="7" l="1"/>
  <c r="H762" i="7" s="1"/>
  <c r="H761" i="7" s="1"/>
  <c r="H760" i="7" s="1"/>
  <c r="H759" i="7" s="1"/>
  <c r="F134" i="7"/>
  <c r="G577" i="7" l="1"/>
  <c r="G203" i="9"/>
  <c r="H203" i="9"/>
  <c r="I203" i="9"/>
  <c r="J203" i="9"/>
  <c r="K203" i="9"/>
  <c r="L203" i="9"/>
  <c r="M203" i="9"/>
  <c r="N203" i="9"/>
  <c r="O203" i="9"/>
  <c r="P203" i="9"/>
  <c r="Q203" i="9"/>
  <c r="R203" i="9"/>
  <c r="S203" i="9"/>
  <c r="T203" i="9"/>
  <c r="U203" i="9"/>
  <c r="V203" i="9"/>
  <c r="W203" i="9"/>
  <c r="X203" i="9"/>
  <c r="Y203" i="9"/>
  <c r="Z203" i="9"/>
  <c r="AA203" i="9"/>
  <c r="AB203" i="9"/>
  <c r="AC203" i="9"/>
  <c r="AD203" i="9"/>
  <c r="AF750" i="2" l="1"/>
  <c r="G104" i="9" l="1"/>
  <c r="H104" i="9"/>
  <c r="I104" i="9"/>
  <c r="J104" i="9"/>
  <c r="K104" i="9"/>
  <c r="L104" i="9"/>
  <c r="M104" i="9"/>
  <c r="N104" i="9"/>
  <c r="O104" i="9"/>
  <c r="P104" i="9"/>
  <c r="Q104" i="9"/>
  <c r="R104" i="9"/>
  <c r="S104" i="9"/>
  <c r="T104" i="9"/>
  <c r="U104" i="9"/>
  <c r="V104" i="9"/>
  <c r="W104" i="9"/>
  <c r="X104" i="9"/>
  <c r="Y104" i="9"/>
  <c r="Z104" i="9"/>
  <c r="AA104" i="9"/>
  <c r="AB104" i="9"/>
  <c r="AC104" i="9"/>
  <c r="AD104" i="9"/>
  <c r="AD774" i="2"/>
  <c r="AF480" i="2" l="1"/>
  <c r="AE480" i="2"/>
  <c r="AD480" i="2"/>
  <c r="I364" i="7" l="1"/>
  <c r="I363" i="7" s="1"/>
  <c r="K364" i="7"/>
  <c r="K363" i="7" s="1"/>
  <c r="J365" i="7"/>
  <c r="I367" i="7"/>
  <c r="I366" i="7" s="1"/>
  <c r="K367" i="7"/>
  <c r="K366" i="7" s="1"/>
  <c r="F365" i="7"/>
  <c r="F364" i="7" s="1"/>
  <c r="F368" i="7"/>
  <c r="F367" i="7" s="1"/>
  <c r="F366" i="7" s="1"/>
  <c r="F334" i="9" l="1"/>
  <c r="F333" i="9" s="1"/>
  <c r="F332" i="9" s="1"/>
  <c r="I362" i="7"/>
  <c r="K362" i="7"/>
  <c r="D337" i="9"/>
  <c r="D336" i="9" s="1"/>
  <c r="D335" i="9" s="1"/>
  <c r="J364" i="7"/>
  <c r="J363" i="7" s="1"/>
  <c r="D334" i="9"/>
  <c r="D333" i="9" s="1"/>
  <c r="D332" i="9" s="1"/>
  <c r="AE750" i="2"/>
  <c r="H365" i="7" s="1"/>
  <c r="E334" i="9" s="1"/>
  <c r="E333" i="9" s="1"/>
  <c r="E332" i="9" s="1"/>
  <c r="AD752" i="2"/>
  <c r="AD751" i="2" s="1"/>
  <c r="AF753" i="2"/>
  <c r="J368" i="7" s="1"/>
  <c r="F337" i="9" s="1"/>
  <c r="F336" i="9" s="1"/>
  <c r="F335" i="9" s="1"/>
  <c r="AE753" i="2"/>
  <c r="AF39" i="2"/>
  <c r="AF37" i="2"/>
  <c r="F331" i="9" l="1"/>
  <c r="AF36" i="2"/>
  <c r="H364" i="7"/>
  <c r="H363" i="7" s="1"/>
  <c r="AE752" i="2"/>
  <c r="AE751" i="2" s="1"/>
  <c r="H368" i="7"/>
  <c r="J367" i="7"/>
  <c r="J366" i="7" s="1"/>
  <c r="J362" i="7" s="1"/>
  <c r="AF752" i="2"/>
  <c r="AF751" i="2" s="1"/>
  <c r="D331" i="9"/>
  <c r="E337" i="9" l="1"/>
  <c r="E336" i="9" s="1"/>
  <c r="E335" i="9" s="1"/>
  <c r="E331" i="9" s="1"/>
  <c r="H367" i="7"/>
  <c r="H366" i="7" s="1"/>
  <c r="H362" i="7" s="1"/>
  <c r="AE39" i="2"/>
  <c r="AE37" i="2"/>
  <c r="G356" i="9"/>
  <c r="H356" i="9"/>
  <c r="I356" i="9"/>
  <c r="J356" i="9"/>
  <c r="K356" i="9"/>
  <c r="L356" i="9"/>
  <c r="M356" i="9"/>
  <c r="N356" i="9"/>
  <c r="O356" i="9"/>
  <c r="P356" i="9"/>
  <c r="Q356" i="9"/>
  <c r="R356" i="9"/>
  <c r="S356" i="9"/>
  <c r="T356" i="9"/>
  <c r="U356" i="9"/>
  <c r="V356" i="9"/>
  <c r="W356" i="9"/>
  <c r="X356" i="9"/>
  <c r="Y356" i="9"/>
  <c r="Z356" i="9"/>
  <c r="AA356" i="9"/>
  <c r="AB356" i="9"/>
  <c r="AC356" i="9"/>
  <c r="AD356" i="9"/>
  <c r="F693" i="7"/>
  <c r="AF720" i="2" l="1"/>
  <c r="AE720" i="2"/>
  <c r="G477" i="9" l="1"/>
  <c r="H477" i="9"/>
  <c r="I477" i="9"/>
  <c r="J477" i="9"/>
  <c r="K477" i="9"/>
  <c r="L477" i="9"/>
  <c r="M477" i="9"/>
  <c r="N477" i="9"/>
  <c r="O477" i="9"/>
  <c r="P477" i="9"/>
  <c r="Q477" i="9"/>
  <c r="R477" i="9"/>
  <c r="S477" i="9"/>
  <c r="T477" i="9"/>
  <c r="U477" i="9"/>
  <c r="V477" i="9"/>
  <c r="W477" i="9"/>
  <c r="X477" i="9"/>
  <c r="Y477" i="9"/>
  <c r="Z477" i="9"/>
  <c r="AA477" i="9"/>
  <c r="AB477" i="9"/>
  <c r="AC477" i="9"/>
  <c r="AD477" i="9"/>
  <c r="J297" i="7"/>
  <c r="H297" i="7"/>
  <c r="F297" i="7"/>
  <c r="F296" i="7" s="1"/>
  <c r="F295" i="7" s="1"/>
  <c r="F294" i="7" s="1"/>
  <c r="F293" i="7" s="1"/>
  <c r="H292" i="7"/>
  <c r="H291" i="7" s="1"/>
  <c r="J292" i="7"/>
  <c r="J291" i="7" s="1"/>
  <c r="F292" i="7"/>
  <c r="AE719" i="2"/>
  <c r="AE718" i="2" s="1"/>
  <c r="AE717" i="2" s="1"/>
  <c r="AE716" i="2" s="1"/>
  <c r="AF719" i="2"/>
  <c r="AF718" i="2" s="1"/>
  <c r="AF717" i="2" s="1"/>
  <c r="AF716" i="2" s="1"/>
  <c r="F575" i="9"/>
  <c r="F574" i="9" s="1"/>
  <c r="E575" i="9"/>
  <c r="E574" i="9" s="1"/>
  <c r="D575" i="9"/>
  <c r="D574" i="9" s="1"/>
  <c r="AD719" i="2" l="1"/>
  <c r="AD718" i="2" s="1"/>
  <c r="AD717" i="2" s="1"/>
  <c r="AD716" i="2" s="1"/>
  <c r="D493" i="9"/>
  <c r="D492" i="9" s="1"/>
  <c r="D491" i="9" s="1"/>
  <c r="D490" i="9" s="1"/>
  <c r="D489" i="9" s="1"/>
  <c r="E488" i="9"/>
  <c r="F488" i="9"/>
  <c r="F291" i="7"/>
  <c r="D488" i="9"/>
  <c r="F493" i="9"/>
  <c r="F492" i="9" s="1"/>
  <c r="F491" i="9" s="1"/>
  <c r="F490" i="9" s="1"/>
  <c r="F489" i="9" s="1"/>
  <c r="J296" i="7"/>
  <c r="J295" i="7" s="1"/>
  <c r="J294" i="7" s="1"/>
  <c r="J293" i="7" s="1"/>
  <c r="E493" i="9"/>
  <c r="E492" i="9" s="1"/>
  <c r="E491" i="9" s="1"/>
  <c r="E490" i="9" s="1"/>
  <c r="E489" i="9" s="1"/>
  <c r="H296" i="7"/>
  <c r="H295" i="7" s="1"/>
  <c r="H294" i="7" s="1"/>
  <c r="H293" i="7" s="1"/>
  <c r="J132" i="7"/>
  <c r="H132" i="7"/>
  <c r="J413" i="7"/>
  <c r="H413" i="7"/>
  <c r="F413" i="7" l="1"/>
  <c r="AE278" i="2"/>
  <c r="AE277" i="2" s="1"/>
  <c r="AE276" i="2" s="1"/>
  <c r="AE275" i="2" s="1"/>
  <c r="AE274" i="2" s="1"/>
  <c r="AE272" i="2"/>
  <c r="AE271" i="2" s="1"/>
  <c r="AE270" i="2" s="1"/>
  <c r="AE269" i="2" s="1"/>
  <c r="AF97" i="2" l="1"/>
  <c r="AF94" i="2"/>
  <c r="AF92" i="2"/>
  <c r="AE230" i="2"/>
  <c r="AE229" i="2" s="1"/>
  <c r="AE228" i="2" s="1"/>
  <c r="AE226" i="2"/>
  <c r="AE225" i="2" s="1"/>
  <c r="AE224" i="2" s="1"/>
  <c r="AE222" i="2"/>
  <c r="AE221" i="2" s="1"/>
  <c r="AE220" i="2" s="1"/>
  <c r="AD226" i="2"/>
  <c r="AD225" i="2" s="1"/>
  <c r="AD224" i="2" s="1"/>
  <c r="AD230" i="2"/>
  <c r="AD229" i="2" s="1"/>
  <c r="AD228" i="2" s="1"/>
  <c r="F315" i="7"/>
  <c r="F319" i="7"/>
  <c r="F318" i="7" s="1"/>
  <c r="F317" i="7" s="1"/>
  <c r="F316" i="7" s="1"/>
  <c r="F323" i="7" l="1"/>
  <c r="F322" i="7" s="1"/>
  <c r="F321" i="7" s="1"/>
  <c r="F320" i="7" s="1"/>
  <c r="J503" i="7" l="1"/>
  <c r="J502" i="7" s="1"/>
  <c r="J501" i="7" s="1"/>
  <c r="J500" i="7" s="1"/>
  <c r="J499" i="7" s="1"/>
  <c r="J498" i="7" s="1"/>
  <c r="J497" i="7" s="1"/>
  <c r="F41" i="10" s="1"/>
  <c r="H503" i="7"/>
  <c r="H502" i="7" s="1"/>
  <c r="H501" i="7" s="1"/>
  <c r="H500" i="7" s="1"/>
  <c r="H499" i="7" s="1"/>
  <c r="H498" i="7" s="1"/>
  <c r="H497" i="7" s="1"/>
  <c r="E41" i="10" s="1"/>
  <c r="F503" i="7"/>
  <c r="F502" i="7" s="1"/>
  <c r="F501" i="7" s="1"/>
  <c r="F500" i="7" s="1"/>
  <c r="F499" i="7" s="1"/>
  <c r="F498" i="7" s="1"/>
  <c r="F497" i="7" s="1"/>
  <c r="D41" i="10" s="1"/>
  <c r="AF292" i="2"/>
  <c r="AF291" i="2" s="1"/>
  <c r="AF290" i="2" s="1"/>
  <c r="AF289" i="2" s="1"/>
  <c r="AF288" i="2" s="1"/>
  <c r="AF287" i="2" s="1"/>
  <c r="AF286" i="2" s="1"/>
  <c r="AE292" i="2"/>
  <c r="AE291" i="2" s="1"/>
  <c r="AE290" i="2" s="1"/>
  <c r="AE289" i="2" s="1"/>
  <c r="AE288" i="2" s="1"/>
  <c r="AE287" i="2" s="1"/>
  <c r="AE286" i="2" s="1"/>
  <c r="AD292" i="2"/>
  <c r="AD291" i="2" s="1"/>
  <c r="AD290" i="2" s="1"/>
  <c r="AD289" i="2" s="1"/>
  <c r="AD288" i="2" s="1"/>
  <c r="AD287" i="2" s="1"/>
  <c r="AD286" i="2" s="1"/>
  <c r="D229" i="9" l="1"/>
  <c r="D228" i="9" s="1"/>
  <c r="D227" i="9" s="1"/>
  <c r="D226" i="9" s="1"/>
  <c r="D225" i="9" s="1"/>
  <c r="D224" i="9" s="1"/>
  <c r="E229" i="9"/>
  <c r="E228" i="9" s="1"/>
  <c r="E227" i="9" s="1"/>
  <c r="E226" i="9" s="1"/>
  <c r="E225" i="9" s="1"/>
  <c r="E224" i="9" s="1"/>
  <c r="F229" i="9"/>
  <c r="F228" i="9" s="1"/>
  <c r="F227" i="9" s="1"/>
  <c r="F226" i="9" s="1"/>
  <c r="F225" i="9" s="1"/>
  <c r="F224" i="9" s="1"/>
  <c r="AE381" i="2" l="1"/>
  <c r="AE380" i="2" s="1"/>
  <c r="AE379" i="2" s="1"/>
  <c r="AE378" i="2" s="1"/>
  <c r="AE377" i="2" s="1"/>
  <c r="AE376" i="2" s="1"/>
  <c r="AF381" i="2"/>
  <c r="AF380" i="2" s="1"/>
  <c r="AF379" i="2" s="1"/>
  <c r="AF378" i="2" s="1"/>
  <c r="AF377" i="2" s="1"/>
  <c r="AF376" i="2" s="1"/>
  <c r="G549" i="9"/>
  <c r="H549" i="9"/>
  <c r="I549" i="9"/>
  <c r="J549" i="9"/>
  <c r="K549" i="9"/>
  <c r="L549" i="9"/>
  <c r="M549" i="9"/>
  <c r="N549" i="9"/>
  <c r="O549" i="9"/>
  <c r="P549" i="9"/>
  <c r="Q549" i="9"/>
  <c r="R549" i="9"/>
  <c r="S549" i="9"/>
  <c r="T549" i="9"/>
  <c r="U549" i="9"/>
  <c r="V549" i="9"/>
  <c r="W549" i="9"/>
  <c r="X549" i="9"/>
  <c r="Y549" i="9"/>
  <c r="Z549" i="9"/>
  <c r="AA549" i="9"/>
  <c r="AB549" i="9"/>
  <c r="AC549" i="9"/>
  <c r="AD549" i="9"/>
  <c r="J714" i="7"/>
  <c r="J713" i="7" s="1"/>
  <c r="J712" i="7" s="1"/>
  <c r="J711" i="7" s="1"/>
  <c r="J710" i="7" s="1"/>
  <c r="J709" i="7" s="1"/>
  <c r="J708" i="7" s="1"/>
  <c r="H714" i="7"/>
  <c r="E552" i="9" s="1"/>
  <c r="E551" i="9" s="1"/>
  <c r="E550" i="9" s="1"/>
  <c r="E549" i="9" s="1"/>
  <c r="F714" i="7"/>
  <c r="F713" i="7" s="1"/>
  <c r="F712" i="7" s="1"/>
  <c r="F711" i="7" s="1"/>
  <c r="F710" i="7" s="1"/>
  <c r="F709" i="7" s="1"/>
  <c r="F708" i="7" s="1"/>
  <c r="AD381" i="2"/>
  <c r="AD380" i="2" s="1"/>
  <c r="AD379" i="2" s="1"/>
  <c r="AD378" i="2" s="1"/>
  <c r="AD377" i="2" s="1"/>
  <c r="AD376" i="2" s="1"/>
  <c r="H713" i="7" l="1"/>
  <c r="H712" i="7" s="1"/>
  <c r="H711" i="7" s="1"/>
  <c r="H710" i="7" s="1"/>
  <c r="H709" i="7" s="1"/>
  <c r="H708" i="7" s="1"/>
  <c r="D552" i="9"/>
  <c r="D551" i="9" s="1"/>
  <c r="D550" i="9" s="1"/>
  <c r="D549" i="9" s="1"/>
  <c r="F552" i="9"/>
  <c r="F551" i="9" s="1"/>
  <c r="F550" i="9" s="1"/>
  <c r="F549" i="9" s="1"/>
  <c r="AF50" i="2" l="1"/>
  <c r="AE50" i="2"/>
  <c r="AD50" i="2"/>
  <c r="J93" i="7"/>
  <c r="H93" i="7"/>
  <c r="F93" i="7"/>
  <c r="AF104" i="2" l="1"/>
  <c r="J173" i="7" s="1"/>
  <c r="J172" i="7" s="1"/>
  <c r="J171" i="7" s="1"/>
  <c r="J170" i="7" s="1"/>
  <c r="AE104" i="2"/>
  <c r="H173" i="7" s="1"/>
  <c r="H172" i="7" s="1"/>
  <c r="H171" i="7" s="1"/>
  <c r="H170" i="7" s="1"/>
  <c r="AD104" i="2"/>
  <c r="F173" i="7" s="1"/>
  <c r="F172" i="7" s="1"/>
  <c r="F171" i="7" s="1"/>
  <c r="F170" i="7" s="1"/>
  <c r="AE893" i="2"/>
  <c r="AE892" i="2" s="1"/>
  <c r="AE891" i="2" s="1"/>
  <c r="AE890" i="2" s="1"/>
  <c r="AE889" i="2" s="1"/>
  <c r="AF893" i="2"/>
  <c r="AF892" i="2" s="1"/>
  <c r="AF891" i="2" s="1"/>
  <c r="AF890" i="2" s="1"/>
  <c r="AF889" i="2" s="1"/>
  <c r="AD893" i="2"/>
  <c r="AD892" i="2" s="1"/>
  <c r="AD891" i="2" s="1"/>
  <c r="AD890" i="2" s="1"/>
  <c r="AD889" i="2" s="1"/>
  <c r="J788" i="7"/>
  <c r="J787" i="7" s="1"/>
  <c r="H788" i="7"/>
  <c r="H787" i="7" s="1"/>
  <c r="F788" i="7"/>
  <c r="D212" i="9" s="1"/>
  <c r="D211" i="9" s="1"/>
  <c r="D210" i="9" s="1"/>
  <c r="D209" i="9" s="1"/>
  <c r="AE884" i="2"/>
  <c r="AE883" i="2" s="1"/>
  <c r="AE882" i="2" s="1"/>
  <c r="AE881" i="2" s="1"/>
  <c r="AE880" i="2" s="1"/>
  <c r="AE879" i="2" s="1"/>
  <c r="AE878" i="2" s="1"/>
  <c r="AF884" i="2"/>
  <c r="AF883" i="2" s="1"/>
  <c r="AF882" i="2" s="1"/>
  <c r="AF881" i="2" s="1"/>
  <c r="AF880" i="2" s="1"/>
  <c r="AF879" i="2" s="1"/>
  <c r="AF878" i="2" s="1"/>
  <c r="AD884" i="2"/>
  <c r="AD883" i="2" s="1"/>
  <c r="AD882" i="2" s="1"/>
  <c r="AD881" i="2" s="1"/>
  <c r="AD880" i="2" s="1"/>
  <c r="AD879" i="2" s="1"/>
  <c r="AD878" i="2" s="1"/>
  <c r="J786" i="7" l="1"/>
  <c r="J785" i="7" s="1"/>
  <c r="H786" i="7"/>
  <c r="H785" i="7" s="1"/>
  <c r="AF103" i="2"/>
  <c r="AF102" i="2" s="1"/>
  <c r="AF101" i="2" s="1"/>
  <c r="AE103" i="2"/>
  <c r="AE102" i="2" s="1"/>
  <c r="AE101" i="2" s="1"/>
  <c r="AD103" i="2"/>
  <c r="AD102" i="2" s="1"/>
  <c r="AD101" i="2" s="1"/>
  <c r="F787" i="7"/>
  <c r="E212" i="9"/>
  <c r="E211" i="9" s="1"/>
  <c r="E210" i="9" s="1"/>
  <c r="E209" i="9" s="1"/>
  <c r="F212" i="9"/>
  <c r="F211" i="9" s="1"/>
  <c r="F210" i="9" s="1"/>
  <c r="F209" i="9" s="1"/>
  <c r="F786" i="7" l="1"/>
  <c r="F785" i="7" s="1"/>
  <c r="AF574" i="2"/>
  <c r="AD554" i="2"/>
  <c r="AE574" i="2" l="1"/>
  <c r="AD574" i="2"/>
  <c r="AF554" i="2"/>
  <c r="AE554" i="2"/>
  <c r="AF634" i="2" l="1"/>
  <c r="AE634" i="2"/>
  <c r="AD634" i="2"/>
  <c r="G389" i="7"/>
  <c r="J217" i="7"/>
  <c r="F276" i="9" s="1"/>
  <c r="F275" i="9" s="1"/>
  <c r="F274" i="9" s="1"/>
  <c r="F273" i="9" s="1"/>
  <c r="H217" i="7"/>
  <c r="E276" i="9" s="1"/>
  <c r="E275" i="9" s="1"/>
  <c r="E274" i="9" s="1"/>
  <c r="E273" i="9" s="1"/>
  <c r="F217" i="7"/>
  <c r="D276" i="9" s="1"/>
  <c r="D275" i="9" s="1"/>
  <c r="D274" i="9" s="1"/>
  <c r="D273" i="9" s="1"/>
  <c r="AE147" i="2"/>
  <c r="AE146" i="2" s="1"/>
  <c r="AE145" i="2" s="1"/>
  <c r="AF147" i="2"/>
  <c r="AF146" i="2" s="1"/>
  <c r="AF145" i="2" s="1"/>
  <c r="AD147" i="2"/>
  <c r="AD146" i="2" s="1"/>
  <c r="AD145" i="2" s="1"/>
  <c r="J244" i="7"/>
  <c r="H244" i="7"/>
  <c r="F244" i="7"/>
  <c r="F216" i="7" l="1"/>
  <c r="F215" i="7" s="1"/>
  <c r="F214" i="7" s="1"/>
  <c r="J216" i="7"/>
  <c r="J215" i="7" s="1"/>
  <c r="J214" i="7" s="1"/>
  <c r="H216" i="7"/>
  <c r="H215" i="7" s="1"/>
  <c r="H214" i="7" s="1"/>
  <c r="I736" i="7" l="1"/>
  <c r="I735" i="7" s="1"/>
  <c r="I734" i="7" s="1"/>
  <c r="I733" i="7" s="1"/>
  <c r="J737" i="7"/>
  <c r="F315" i="9" s="1"/>
  <c r="F314" i="9" s="1"/>
  <c r="F313" i="9" s="1"/>
  <c r="F312" i="9" s="1"/>
  <c r="F311" i="9" s="1"/>
  <c r="H737" i="7"/>
  <c r="E315" i="9" s="1"/>
  <c r="E314" i="9" s="1"/>
  <c r="E313" i="9" s="1"/>
  <c r="E312" i="9" s="1"/>
  <c r="E311" i="9" s="1"/>
  <c r="F737" i="7"/>
  <c r="D315" i="9" s="1"/>
  <c r="D314" i="9" s="1"/>
  <c r="D313" i="9" s="1"/>
  <c r="D312" i="9" s="1"/>
  <c r="D311" i="9" s="1"/>
  <c r="AE869" i="2"/>
  <c r="AE868" i="2" s="1"/>
  <c r="AE867" i="2" s="1"/>
  <c r="AE866" i="2" s="1"/>
  <c r="AE865" i="2" s="1"/>
  <c r="AE864" i="2" s="1"/>
  <c r="AF869" i="2"/>
  <c r="AF868" i="2" s="1"/>
  <c r="AF867" i="2" s="1"/>
  <c r="AF866" i="2" s="1"/>
  <c r="AF865" i="2" s="1"/>
  <c r="AF864" i="2" s="1"/>
  <c r="AD869" i="2"/>
  <c r="AD868" i="2" s="1"/>
  <c r="AD867" i="2" s="1"/>
  <c r="AD866" i="2" s="1"/>
  <c r="AD865" i="2" s="1"/>
  <c r="AD864" i="2" s="1"/>
  <c r="AF563" i="2"/>
  <c r="AE563" i="2"/>
  <c r="AD563" i="2"/>
  <c r="I731" i="7" l="1"/>
  <c r="I732" i="7"/>
  <c r="F736" i="7"/>
  <c r="F735" i="7" s="1"/>
  <c r="F734" i="7" s="1"/>
  <c r="F733" i="7" s="1"/>
  <c r="F732" i="7" s="1"/>
  <c r="H736" i="7"/>
  <c r="H735" i="7" s="1"/>
  <c r="H734" i="7" s="1"/>
  <c r="H733" i="7" s="1"/>
  <c r="H732" i="7" s="1"/>
  <c r="J736" i="7"/>
  <c r="J735" i="7" s="1"/>
  <c r="J734" i="7" s="1"/>
  <c r="J733" i="7" s="1"/>
  <c r="J732" i="7" s="1"/>
  <c r="AF583" i="2"/>
  <c r="AE583" i="2"/>
  <c r="AD583" i="2"/>
  <c r="AD669" i="2"/>
  <c r="AF624" i="2"/>
  <c r="AE624" i="2"/>
  <c r="AD624" i="2"/>
  <c r="F575" i="7" l="1"/>
  <c r="E351" i="9"/>
  <c r="E350" i="9" s="1"/>
  <c r="E349" i="9" s="1"/>
  <c r="E348" i="9" s="1"/>
  <c r="F351" i="9"/>
  <c r="F350" i="9" s="1"/>
  <c r="F349" i="9" s="1"/>
  <c r="F348" i="9" s="1"/>
  <c r="G350" i="9"/>
  <c r="H350" i="9"/>
  <c r="I350" i="9"/>
  <c r="J350" i="9"/>
  <c r="K350" i="9"/>
  <c r="L350" i="9"/>
  <c r="M350" i="9"/>
  <c r="N350" i="9"/>
  <c r="O350" i="9"/>
  <c r="P350" i="9"/>
  <c r="Q350" i="9"/>
  <c r="R350" i="9"/>
  <c r="S350" i="9"/>
  <c r="T350" i="9"/>
  <c r="U350" i="9"/>
  <c r="V350" i="9"/>
  <c r="W350" i="9"/>
  <c r="X350" i="9"/>
  <c r="Y350" i="9"/>
  <c r="Z350" i="9"/>
  <c r="AA350" i="9"/>
  <c r="AB350" i="9"/>
  <c r="AC350" i="9"/>
  <c r="AD350" i="9"/>
  <c r="J383" i="7"/>
  <c r="J382" i="7" s="1"/>
  <c r="J381" i="7" s="1"/>
  <c r="J380" i="7" s="1"/>
  <c r="J379" i="7" s="1"/>
  <c r="H383" i="7"/>
  <c r="H382" i="7" s="1"/>
  <c r="H381" i="7" s="1"/>
  <c r="H380" i="7" s="1"/>
  <c r="H379" i="7" s="1"/>
  <c r="F383" i="7"/>
  <c r="G383" i="7" s="1"/>
  <c r="G382" i="7" s="1"/>
  <c r="G381" i="7" s="1"/>
  <c r="G380" i="7" s="1"/>
  <c r="G379" i="7" s="1"/>
  <c r="AE767" i="2"/>
  <c r="AE766" i="2" s="1"/>
  <c r="AE765" i="2" s="1"/>
  <c r="AE764" i="2" s="1"/>
  <c r="AF767" i="2"/>
  <c r="AF766" i="2" s="1"/>
  <c r="AF765" i="2" s="1"/>
  <c r="AF764" i="2" s="1"/>
  <c r="AD767" i="2"/>
  <c r="AD766" i="2" s="1"/>
  <c r="AD765" i="2" s="1"/>
  <c r="AD764" i="2" s="1"/>
  <c r="D352" i="9" l="1"/>
  <c r="D351" i="9" s="1"/>
  <c r="D350" i="9" s="1"/>
  <c r="D349" i="9" s="1"/>
  <c r="D348" i="9" s="1"/>
  <c r="F382" i="7"/>
  <c r="F381" i="7" s="1"/>
  <c r="F380" i="7" s="1"/>
  <c r="F379" i="7" s="1"/>
  <c r="G127" i="9"/>
  <c r="H127" i="9"/>
  <c r="I127" i="9"/>
  <c r="J127" i="9"/>
  <c r="K127" i="9"/>
  <c r="L127" i="9"/>
  <c r="M127" i="9"/>
  <c r="N127" i="9"/>
  <c r="O127" i="9"/>
  <c r="P127" i="9"/>
  <c r="Q127" i="9"/>
  <c r="R127" i="9"/>
  <c r="S127" i="9"/>
  <c r="T127" i="9"/>
  <c r="U127" i="9"/>
  <c r="V127" i="9"/>
  <c r="W127" i="9"/>
  <c r="X127" i="9"/>
  <c r="Y127" i="9"/>
  <c r="Z127" i="9"/>
  <c r="AA127" i="9"/>
  <c r="AB127" i="9"/>
  <c r="AC127" i="9"/>
  <c r="AD127" i="9"/>
  <c r="J572" i="7"/>
  <c r="H572" i="7"/>
  <c r="F572" i="7"/>
  <c r="F571" i="7" s="1"/>
  <c r="F570" i="7" s="1"/>
  <c r="AE613" i="2"/>
  <c r="AE612" i="2" s="1"/>
  <c r="AF613" i="2"/>
  <c r="AF612" i="2" s="1"/>
  <c r="AD613" i="2"/>
  <c r="AD612" i="2" s="1"/>
  <c r="J758" i="7"/>
  <c r="J571" i="7" l="1"/>
  <c r="J570" i="7" s="1"/>
  <c r="K572" i="7"/>
  <c r="K571" i="7" s="1"/>
  <c r="K570" i="7" s="1"/>
  <c r="H571" i="7"/>
  <c r="H570" i="7" s="1"/>
  <c r="I572" i="7"/>
  <c r="I571" i="7" s="1"/>
  <c r="I570" i="7" s="1"/>
  <c r="F128" i="9"/>
  <c r="F127" i="9" s="1"/>
  <c r="F126" i="9" s="1"/>
  <c r="G572" i="7"/>
  <c r="G571" i="7" s="1"/>
  <c r="G570" i="7" s="1"/>
  <c r="D128" i="9"/>
  <c r="D127" i="9" s="1"/>
  <c r="D126" i="9" s="1"/>
  <c r="E128" i="9"/>
  <c r="E127" i="9" s="1"/>
  <c r="E126" i="9" s="1"/>
  <c r="J575" i="7" l="1"/>
  <c r="K575" i="7" s="1"/>
  <c r="K574" i="7" s="1"/>
  <c r="K573" i="7" s="1"/>
  <c r="K566" i="7" s="1"/>
  <c r="H575" i="7"/>
  <c r="I575" i="7" s="1"/>
  <c r="J547" i="7"/>
  <c r="K547" i="7" s="1"/>
  <c r="K546" i="7" s="1"/>
  <c r="K545" i="7" s="1"/>
  <c r="H547" i="7"/>
  <c r="I547" i="7" s="1"/>
  <c r="I546" i="7" s="1"/>
  <c r="I545" i="7" s="1"/>
  <c r="G101" i="9"/>
  <c r="H101" i="9"/>
  <c r="I101" i="9"/>
  <c r="J101" i="9"/>
  <c r="K101" i="9"/>
  <c r="L101" i="9"/>
  <c r="M101" i="9"/>
  <c r="N101" i="9"/>
  <c r="O101" i="9"/>
  <c r="P101" i="9"/>
  <c r="Q101" i="9"/>
  <c r="R101" i="9"/>
  <c r="S101" i="9"/>
  <c r="T101" i="9"/>
  <c r="U101" i="9"/>
  <c r="V101" i="9"/>
  <c r="W101" i="9"/>
  <c r="X101" i="9"/>
  <c r="Y101" i="9"/>
  <c r="Z101" i="9"/>
  <c r="AA101" i="9"/>
  <c r="AB101" i="9"/>
  <c r="AC101" i="9"/>
  <c r="AD101" i="9"/>
  <c r="AF562" i="2"/>
  <c r="AF561" i="2" s="1"/>
  <c r="H521" i="7"/>
  <c r="AD562" i="2"/>
  <c r="AD561" i="2" s="1"/>
  <c r="AE562" i="2"/>
  <c r="AE561" i="2" s="1"/>
  <c r="AE588" i="2"/>
  <c r="AE587" i="2" s="1"/>
  <c r="AF588" i="2"/>
  <c r="AF587" i="2" s="1"/>
  <c r="AD588" i="2"/>
  <c r="AD587" i="2" s="1"/>
  <c r="F547" i="7" l="1"/>
  <c r="G547" i="7" s="1"/>
  <c r="G546" i="7" s="1"/>
  <c r="G545" i="7" s="1"/>
  <c r="F521" i="7"/>
  <c r="F520" i="7" s="1"/>
  <c r="F519" i="7" s="1"/>
  <c r="J521" i="7"/>
  <c r="K521" i="7" s="1"/>
  <c r="K520" i="7" s="1"/>
  <c r="K519" i="7" s="1"/>
  <c r="H546" i="7"/>
  <c r="H545" i="7" s="1"/>
  <c r="J546" i="7"/>
  <c r="J545" i="7" s="1"/>
  <c r="H520" i="7"/>
  <c r="H519" i="7" s="1"/>
  <c r="E103" i="9"/>
  <c r="E102" i="9" s="1"/>
  <c r="E101" i="9" s="1"/>
  <c r="I521" i="7"/>
  <c r="I520" i="7" s="1"/>
  <c r="I519" i="7" s="1"/>
  <c r="G521" i="7" l="1"/>
  <c r="G520" i="7" s="1"/>
  <c r="G519" i="7" s="1"/>
  <c r="F103" i="9"/>
  <c r="F102" i="9" s="1"/>
  <c r="F101" i="9" s="1"/>
  <c r="J520" i="7"/>
  <c r="J519" i="7" s="1"/>
  <c r="D103" i="9"/>
  <c r="D102" i="9" s="1"/>
  <c r="D101" i="9" s="1"/>
  <c r="F546" i="7"/>
  <c r="F545" i="7" s="1"/>
  <c r="AE616" i="2"/>
  <c r="AE615" i="2" s="1"/>
  <c r="AE608" i="2" s="1"/>
  <c r="AF616" i="2"/>
  <c r="AF615" i="2" s="1"/>
  <c r="AF608" i="2" s="1"/>
  <c r="AD616" i="2"/>
  <c r="AD615" i="2" s="1"/>
  <c r="AD608" i="2" s="1"/>
  <c r="G575" i="7"/>
  <c r="G122" i="9"/>
  <c r="H122" i="9"/>
  <c r="I122" i="9"/>
  <c r="J122" i="9"/>
  <c r="K122" i="9"/>
  <c r="L122" i="9"/>
  <c r="M122" i="9"/>
  <c r="N122" i="9"/>
  <c r="O122" i="9"/>
  <c r="P122" i="9"/>
  <c r="Q122" i="9"/>
  <c r="R122" i="9"/>
  <c r="S122" i="9"/>
  <c r="T122" i="9"/>
  <c r="U122" i="9"/>
  <c r="V122" i="9"/>
  <c r="W122" i="9"/>
  <c r="X122" i="9"/>
  <c r="Y122" i="9"/>
  <c r="Z122" i="9"/>
  <c r="AA122" i="9"/>
  <c r="AB122" i="9"/>
  <c r="AC122" i="9"/>
  <c r="AD122" i="9"/>
  <c r="F131" i="9"/>
  <c r="F130" i="9" s="1"/>
  <c r="F129" i="9" s="1"/>
  <c r="F122" i="9" s="1"/>
  <c r="E131" i="9"/>
  <c r="E130" i="9" s="1"/>
  <c r="E129" i="9" s="1"/>
  <c r="E122" i="9" s="1"/>
  <c r="D131" i="9"/>
  <c r="D130" i="9" s="1"/>
  <c r="D129" i="9" s="1"/>
  <c r="D122" i="9" s="1"/>
  <c r="E100" i="9"/>
  <c r="E99" i="9" s="1"/>
  <c r="E98" i="9" s="1"/>
  <c r="G574" i="7" l="1"/>
  <c r="G573" i="7" s="1"/>
  <c r="G566" i="7" s="1"/>
  <c r="H574" i="7"/>
  <c r="H573" i="7" s="1"/>
  <c r="H566" i="7" s="1"/>
  <c r="I574" i="7"/>
  <c r="I573" i="7" s="1"/>
  <c r="I566" i="7" s="1"/>
  <c r="J574" i="7"/>
  <c r="J573" i="7" s="1"/>
  <c r="J566" i="7" s="1"/>
  <c r="F574" i="7"/>
  <c r="F573" i="7" s="1"/>
  <c r="F566" i="7" s="1"/>
  <c r="J544" i="7"/>
  <c r="H544" i="7"/>
  <c r="H543" i="7" s="1"/>
  <c r="H542" i="7" s="1"/>
  <c r="AE585" i="2"/>
  <c r="AE584" i="2" s="1"/>
  <c r="AF585" i="2"/>
  <c r="AF584" i="2" s="1"/>
  <c r="AD586" i="2"/>
  <c r="F544" i="7" s="1"/>
  <c r="AD585" i="2" l="1"/>
  <c r="AD584" i="2" s="1"/>
  <c r="F543" i="7"/>
  <c r="F542" i="7" s="1"/>
  <c r="D100" i="9"/>
  <c r="D99" i="9" s="1"/>
  <c r="D98" i="9" s="1"/>
  <c r="J543" i="7"/>
  <c r="J542" i="7" s="1"/>
  <c r="F100" i="9"/>
  <c r="F99" i="9" s="1"/>
  <c r="F98" i="9" s="1"/>
  <c r="G544" i="7"/>
  <c r="G543" i="7" s="1"/>
  <c r="G542" i="7" s="1"/>
  <c r="H432" i="7"/>
  <c r="K431" i="7"/>
  <c r="K430" i="7" s="1"/>
  <c r="K426" i="7" s="1"/>
  <c r="K415" i="7" s="1"/>
  <c r="K414" i="7" s="1"/>
  <c r="K390" i="7" s="1"/>
  <c r="I431" i="7"/>
  <c r="I430" i="7" s="1"/>
  <c r="I426" i="7" s="1"/>
  <c r="F432" i="7"/>
  <c r="AF794" i="2"/>
  <c r="AF793" i="2" s="1"/>
  <c r="AF792" i="2" s="1"/>
  <c r="AD793" i="2"/>
  <c r="AD792" i="2" s="1"/>
  <c r="AF749" i="2"/>
  <c r="AF748" i="2" s="1"/>
  <c r="AF747" i="2" s="1"/>
  <c r="J432" i="7" l="1"/>
  <c r="H431" i="7"/>
  <c r="H430" i="7" s="1"/>
  <c r="E546" i="9"/>
  <c r="E545" i="9" s="1"/>
  <c r="E544" i="9" s="1"/>
  <c r="F431" i="7"/>
  <c r="F430" i="7" s="1"/>
  <c r="D546" i="9"/>
  <c r="D545" i="9" s="1"/>
  <c r="D544" i="9" s="1"/>
  <c r="AE793" i="2"/>
  <c r="AE792" i="2" s="1"/>
  <c r="F363" i="7"/>
  <c r="F362" i="7" s="1"/>
  <c r="AD749" i="2"/>
  <c r="AD748" i="2" s="1"/>
  <c r="AD747" i="2" s="1"/>
  <c r="G653" i="7"/>
  <c r="AD787" i="2"/>
  <c r="AD746" i="2"/>
  <c r="AD855" i="2"/>
  <c r="AD763" i="2"/>
  <c r="AD756" i="2"/>
  <c r="AF669" i="2"/>
  <c r="AE669" i="2"/>
  <c r="AF332" i="2"/>
  <c r="AE332" i="2"/>
  <c r="AF672" i="2"/>
  <c r="AE672" i="2"/>
  <c r="J431" i="7" l="1"/>
  <c r="J430" i="7" s="1"/>
  <c r="F546" i="9"/>
  <c r="F545" i="9" s="1"/>
  <c r="F544" i="9" s="1"/>
  <c r="AE749" i="2"/>
  <c r="AE748" i="2" s="1"/>
  <c r="AE747" i="2" s="1"/>
  <c r="G17" i="9" l="1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G586" i="9"/>
  <c r="H586" i="9"/>
  <c r="I586" i="9"/>
  <c r="J586" i="9"/>
  <c r="K586" i="9"/>
  <c r="L586" i="9"/>
  <c r="M586" i="9"/>
  <c r="N586" i="9"/>
  <c r="O586" i="9"/>
  <c r="P586" i="9"/>
  <c r="Q586" i="9"/>
  <c r="R586" i="9"/>
  <c r="S586" i="9"/>
  <c r="T586" i="9"/>
  <c r="U586" i="9"/>
  <c r="V586" i="9"/>
  <c r="W586" i="9"/>
  <c r="X586" i="9"/>
  <c r="Y586" i="9"/>
  <c r="Z586" i="9"/>
  <c r="AA586" i="9"/>
  <c r="AB586" i="9"/>
  <c r="AC586" i="9"/>
  <c r="AD586" i="9"/>
  <c r="G388" i="7"/>
  <c r="G387" i="7" s="1"/>
  <c r="G386" i="7" s="1"/>
  <c r="G385" i="7" s="1"/>
  <c r="G384" i="7" s="1"/>
  <c r="J389" i="7"/>
  <c r="F587" i="9" s="1"/>
  <c r="AF773" i="2"/>
  <c r="AF772" i="2" s="1"/>
  <c r="AF771" i="2" s="1"/>
  <c r="AF770" i="2" s="1"/>
  <c r="AF769" i="2" s="1"/>
  <c r="H389" i="7"/>
  <c r="AD773" i="2"/>
  <c r="AD772" i="2" s="1"/>
  <c r="AD771" i="2" s="1"/>
  <c r="AD770" i="2" s="1"/>
  <c r="AD769" i="2" s="1"/>
  <c r="I415" i="7" l="1"/>
  <c r="I414" i="7" s="1"/>
  <c r="I390" i="7" s="1"/>
  <c r="E587" i="9"/>
  <c r="E586" i="9" s="1"/>
  <c r="E585" i="9" s="1"/>
  <c r="J388" i="7"/>
  <c r="J387" i="7" s="1"/>
  <c r="J386" i="7" s="1"/>
  <c r="J385" i="7" s="1"/>
  <c r="J384" i="7" s="1"/>
  <c r="F586" i="9"/>
  <c r="F585" i="9" s="1"/>
  <c r="AE773" i="2"/>
  <c r="AE772" i="2" s="1"/>
  <c r="AE771" i="2" s="1"/>
  <c r="AE770" i="2" s="1"/>
  <c r="AE769" i="2" s="1"/>
  <c r="F389" i="7"/>
  <c r="H388" i="7"/>
  <c r="H387" i="7" s="1"/>
  <c r="H386" i="7" s="1"/>
  <c r="H385" i="7" s="1"/>
  <c r="H384" i="7" s="1"/>
  <c r="D587" i="9" l="1"/>
  <c r="D586" i="9" s="1"/>
  <c r="D585" i="9" s="1"/>
  <c r="F388" i="7"/>
  <c r="F387" i="7" s="1"/>
  <c r="F386" i="7" s="1"/>
  <c r="F385" i="7" s="1"/>
  <c r="F384" i="7" s="1"/>
  <c r="J465" i="7" l="1"/>
  <c r="J464" i="7" s="1"/>
  <c r="J463" i="7" s="1"/>
  <c r="J462" i="7" s="1"/>
  <c r="J461" i="7" s="1"/>
  <c r="J460" i="7" s="1"/>
  <c r="H465" i="7"/>
  <c r="H464" i="7" s="1"/>
  <c r="H463" i="7" s="1"/>
  <c r="H462" i="7" s="1"/>
  <c r="H461" i="7" s="1"/>
  <c r="H460" i="7" s="1"/>
  <c r="F465" i="7"/>
  <c r="F464" i="7" s="1"/>
  <c r="F463" i="7" s="1"/>
  <c r="F462" i="7" s="1"/>
  <c r="F461" i="7" s="1"/>
  <c r="F460" i="7" s="1"/>
  <c r="AD823" i="2"/>
  <c r="AD822" i="2" s="1"/>
  <c r="AD821" i="2" s="1"/>
  <c r="AD820" i="2" s="1"/>
  <c r="AD819" i="2" s="1"/>
  <c r="AF823" i="2"/>
  <c r="AF822" i="2" s="1"/>
  <c r="AF821" i="2" s="1"/>
  <c r="AF820" i="2" s="1"/>
  <c r="AF819" i="2" s="1"/>
  <c r="AE823" i="2"/>
  <c r="AE822" i="2" s="1"/>
  <c r="AE821" i="2" s="1"/>
  <c r="AE820" i="2" s="1"/>
  <c r="AE819" i="2" s="1"/>
  <c r="G377" i="7" l="1"/>
  <c r="G376" i="7" s="1"/>
  <c r="G372" i="7" s="1"/>
  <c r="J378" i="7"/>
  <c r="F347" i="9" s="1"/>
  <c r="F346" i="9" s="1"/>
  <c r="F345" i="9" s="1"/>
  <c r="F341" i="9" s="1"/>
  <c r="H378" i="7"/>
  <c r="H377" i="7" s="1"/>
  <c r="H376" i="7" s="1"/>
  <c r="H372" i="7" s="1"/>
  <c r="F378" i="7"/>
  <c r="F377" i="7" l="1"/>
  <c r="F376" i="7" s="1"/>
  <c r="F372" i="7" s="1"/>
  <c r="J377" i="7"/>
  <c r="J376" i="7" s="1"/>
  <c r="J372" i="7" s="1"/>
  <c r="E347" i="9"/>
  <c r="E346" i="9" s="1"/>
  <c r="E345" i="9" s="1"/>
  <c r="E341" i="9" s="1"/>
  <c r="D347" i="9"/>
  <c r="D346" i="9" s="1"/>
  <c r="D345" i="9" s="1"/>
  <c r="D341" i="9" s="1"/>
  <c r="AE762" i="2"/>
  <c r="AE761" i="2" s="1"/>
  <c r="AE757" i="2" s="1"/>
  <c r="AF762" i="2"/>
  <c r="AF761" i="2" s="1"/>
  <c r="AF757" i="2" s="1"/>
  <c r="AD762" i="2"/>
  <c r="AD761" i="2" s="1"/>
  <c r="AD757" i="2" s="1"/>
  <c r="K357" i="7"/>
  <c r="G370" i="7"/>
  <c r="G369" i="7" s="1"/>
  <c r="I370" i="7"/>
  <c r="I369" i="7" s="1"/>
  <c r="I357" i="7" s="1"/>
  <c r="J371" i="7"/>
  <c r="F340" i="9" s="1"/>
  <c r="F339" i="9" s="1"/>
  <c r="F338" i="9" s="1"/>
  <c r="H371" i="7"/>
  <c r="F371" i="7"/>
  <c r="AE755" i="2"/>
  <c r="AE754" i="2" s="1"/>
  <c r="AF755" i="2"/>
  <c r="AF754" i="2" s="1"/>
  <c r="AD755" i="2"/>
  <c r="AD754" i="2" s="1"/>
  <c r="D340" i="9" l="1"/>
  <c r="D339" i="9" s="1"/>
  <c r="D338" i="9" s="1"/>
  <c r="H370" i="7"/>
  <c r="H369" i="7" s="1"/>
  <c r="K356" i="7"/>
  <c r="F370" i="7"/>
  <c r="F369" i="7" s="1"/>
  <c r="J370" i="7"/>
  <c r="J369" i="7" s="1"/>
  <c r="E340" i="9"/>
  <c r="E339" i="9" s="1"/>
  <c r="E338" i="9" s="1"/>
  <c r="J92" i="7"/>
  <c r="J91" i="7" s="1"/>
  <c r="J90" i="7" s="1"/>
  <c r="H92" i="7"/>
  <c r="H91" i="7" s="1"/>
  <c r="H90" i="7" s="1"/>
  <c r="F92" i="7"/>
  <c r="F91" i="7" s="1"/>
  <c r="F90" i="7" s="1"/>
  <c r="AD486" i="2"/>
  <c r="AD485" i="2" s="1"/>
  <c r="AD484" i="2" s="1"/>
  <c r="AF486" i="2"/>
  <c r="AF485" i="2" s="1"/>
  <c r="AF484" i="2" s="1"/>
  <c r="AE486" i="2"/>
  <c r="AE485" i="2" s="1"/>
  <c r="AE484" i="2" s="1"/>
  <c r="K355" i="7" l="1"/>
  <c r="K354" i="7" s="1"/>
  <c r="J707" i="7" l="1"/>
  <c r="F54" i="9" s="1"/>
  <c r="F53" i="9" s="1"/>
  <c r="F52" i="9" s="1"/>
  <c r="F51" i="9" s="1"/>
  <c r="H707" i="7"/>
  <c r="H706" i="7" s="1"/>
  <c r="H705" i="7" s="1"/>
  <c r="H704" i="7" s="1"/>
  <c r="F707" i="7"/>
  <c r="D54" i="9" s="1"/>
  <c r="AE374" i="2"/>
  <c r="AE373" i="2" s="1"/>
  <c r="AE372" i="2" s="1"/>
  <c r="AF374" i="2"/>
  <c r="AF373" i="2" s="1"/>
  <c r="AF372" i="2" s="1"/>
  <c r="AD374" i="2"/>
  <c r="AD373" i="2" s="1"/>
  <c r="AD372" i="2" s="1"/>
  <c r="D53" i="9" l="1"/>
  <c r="D52" i="9" s="1"/>
  <c r="D51" i="9" s="1"/>
  <c r="G707" i="7"/>
  <c r="G706" i="7" s="1"/>
  <c r="G705" i="7" s="1"/>
  <c r="G704" i="7" s="1"/>
  <c r="G686" i="7" s="1"/>
  <c r="F706" i="7"/>
  <c r="F705" i="7" s="1"/>
  <c r="F704" i="7" s="1"/>
  <c r="J706" i="7"/>
  <c r="J705" i="7" s="1"/>
  <c r="J704" i="7" s="1"/>
  <c r="E54" i="9"/>
  <c r="E53" i="9" s="1"/>
  <c r="E52" i="9" s="1"/>
  <c r="E51" i="9" s="1"/>
  <c r="I356" i="7" l="1"/>
  <c r="I355" i="7" l="1"/>
  <c r="I354" i="7" s="1"/>
  <c r="J528" i="7" l="1"/>
  <c r="H528" i="7"/>
  <c r="AE569" i="2"/>
  <c r="AE568" i="2" s="1"/>
  <c r="AF569" i="2"/>
  <c r="AF568" i="2" s="1"/>
  <c r="AD569" i="2"/>
  <c r="AD568" i="2" s="1"/>
  <c r="E73" i="9" l="1"/>
  <c r="E72" i="9" s="1"/>
  <c r="E71" i="9" s="1"/>
  <c r="F73" i="9"/>
  <c r="F72" i="9" s="1"/>
  <c r="F71" i="9" s="1"/>
  <c r="J527" i="7"/>
  <c r="J526" i="7" s="1"/>
  <c r="F528" i="7"/>
  <c r="H527" i="7"/>
  <c r="H526" i="7" s="1"/>
  <c r="D73" i="9" l="1"/>
  <c r="D72" i="9" s="1"/>
  <c r="D71" i="9" s="1"/>
  <c r="F527" i="7"/>
  <c r="F526" i="7" s="1"/>
  <c r="H117" i="7" l="1"/>
  <c r="AF595" i="2" l="1"/>
  <c r="AF594" i="2" s="1"/>
  <c r="AE595" i="2"/>
  <c r="AE594" i="2" s="1"/>
  <c r="AD595" i="2"/>
  <c r="AD594" i="2" s="1"/>
  <c r="H554" i="7" l="1"/>
  <c r="F554" i="7"/>
  <c r="J554" i="7"/>
  <c r="F110" i="9" s="1"/>
  <c r="F109" i="9" s="1"/>
  <c r="F108" i="9" s="1"/>
  <c r="D110" i="9" l="1"/>
  <c r="D109" i="9" s="1"/>
  <c r="D108" i="9" s="1"/>
  <c r="E110" i="9"/>
  <c r="E109" i="9" s="1"/>
  <c r="E108" i="9" s="1"/>
  <c r="J353" i="7" l="1"/>
  <c r="F609" i="9" s="1"/>
  <c r="F608" i="9" s="1"/>
  <c r="F607" i="9" s="1"/>
  <c r="F606" i="9" s="1"/>
  <c r="F605" i="9" s="1"/>
  <c r="F604" i="9" s="1"/>
  <c r="H353" i="7"/>
  <c r="H352" i="7" s="1"/>
  <c r="H351" i="7" s="1"/>
  <c r="H350" i="7" s="1"/>
  <c r="H349" i="7" s="1"/>
  <c r="H348" i="7" s="1"/>
  <c r="F353" i="7"/>
  <c r="F352" i="7" s="1"/>
  <c r="F351" i="7" s="1"/>
  <c r="F350" i="7" s="1"/>
  <c r="F349" i="7" s="1"/>
  <c r="F348" i="7" s="1"/>
  <c r="AE737" i="2"/>
  <c r="AE736" i="2" s="1"/>
  <c r="AE735" i="2" s="1"/>
  <c r="AE734" i="2" s="1"/>
  <c r="AE733" i="2" s="1"/>
  <c r="AF737" i="2"/>
  <c r="AF736" i="2" s="1"/>
  <c r="AF735" i="2" s="1"/>
  <c r="AF734" i="2" s="1"/>
  <c r="AF733" i="2" s="1"/>
  <c r="AD737" i="2"/>
  <c r="AD736" i="2" s="1"/>
  <c r="AD735" i="2" s="1"/>
  <c r="AD734" i="2" s="1"/>
  <c r="AD733" i="2" s="1"/>
  <c r="D609" i="9" l="1"/>
  <c r="D608" i="9" s="1"/>
  <c r="D607" i="9" s="1"/>
  <c r="D606" i="9" s="1"/>
  <c r="D605" i="9" s="1"/>
  <c r="D604" i="9" s="1"/>
  <c r="E609" i="9"/>
  <c r="E608" i="9" s="1"/>
  <c r="E607" i="9" s="1"/>
  <c r="E606" i="9" s="1"/>
  <c r="E605" i="9" s="1"/>
  <c r="E604" i="9" s="1"/>
  <c r="J352" i="7"/>
  <c r="J351" i="7" s="1"/>
  <c r="J350" i="7" s="1"/>
  <c r="J349" i="7" s="1"/>
  <c r="J348" i="7" s="1"/>
  <c r="J446" i="7" l="1"/>
  <c r="H446" i="7"/>
  <c r="F446" i="7"/>
  <c r="F445" i="7" s="1"/>
  <c r="F444" i="7" s="1"/>
  <c r="AE807" i="2"/>
  <c r="AE806" i="2" s="1"/>
  <c r="AF807" i="2"/>
  <c r="AF806" i="2" s="1"/>
  <c r="AD807" i="2"/>
  <c r="AD806" i="2" s="1"/>
  <c r="H445" i="7" l="1"/>
  <c r="H444" i="7" s="1"/>
  <c r="E564" i="9"/>
  <c r="E563" i="9" s="1"/>
  <c r="E562" i="9" s="1"/>
  <c r="J445" i="7"/>
  <c r="J444" i="7" s="1"/>
  <c r="F564" i="9"/>
  <c r="F563" i="9" s="1"/>
  <c r="F562" i="9" s="1"/>
  <c r="D564" i="9"/>
  <c r="D563" i="9" s="1"/>
  <c r="D562" i="9" s="1"/>
  <c r="AF78" i="2" l="1"/>
  <c r="AF77" i="2" s="1"/>
  <c r="AE78" i="2"/>
  <c r="AE77" i="2" s="1"/>
  <c r="AD78" i="2"/>
  <c r="AD77" i="2" s="1"/>
  <c r="F132" i="7"/>
  <c r="AD76" i="2" l="1"/>
  <c r="AF76" i="2"/>
  <c r="AE76" i="2"/>
  <c r="J449" i="7"/>
  <c r="J448" i="7" s="1"/>
  <c r="J447" i="7" s="1"/>
  <c r="H449" i="7"/>
  <c r="E567" i="9" s="1"/>
  <c r="E566" i="9" s="1"/>
  <c r="E565" i="9" s="1"/>
  <c r="F449" i="7"/>
  <c r="D567" i="9" s="1"/>
  <c r="D566" i="9" s="1"/>
  <c r="D565" i="9" s="1"/>
  <c r="AE810" i="2"/>
  <c r="AE809" i="2" s="1"/>
  <c r="AF810" i="2"/>
  <c r="AF809" i="2" s="1"/>
  <c r="AD810" i="2"/>
  <c r="AD809" i="2" s="1"/>
  <c r="F448" i="7" l="1"/>
  <c r="F447" i="7" s="1"/>
  <c r="F567" i="9"/>
  <c r="F566" i="9" s="1"/>
  <c r="F565" i="9" s="1"/>
  <c r="H448" i="7"/>
  <c r="H447" i="7" s="1"/>
  <c r="J251" i="7" l="1"/>
  <c r="F299" i="9" s="1"/>
  <c r="F298" i="9" s="1"/>
  <c r="H251" i="7"/>
  <c r="H250" i="7" s="1"/>
  <c r="F251" i="7"/>
  <c r="D299" i="9" s="1"/>
  <c r="D298" i="9" s="1"/>
  <c r="AF181" i="2"/>
  <c r="AE181" i="2"/>
  <c r="AD181" i="2"/>
  <c r="F250" i="7" l="1"/>
  <c r="E299" i="9"/>
  <c r="E298" i="9" s="1"/>
  <c r="J250" i="7"/>
  <c r="J541" i="7" l="1"/>
  <c r="J540" i="7" s="1"/>
  <c r="J539" i="7" s="1"/>
  <c r="H541" i="7"/>
  <c r="F541" i="7"/>
  <c r="J518" i="7"/>
  <c r="J517" i="7" s="1"/>
  <c r="J516" i="7" s="1"/>
  <c r="H518" i="7"/>
  <c r="I518" i="7" s="1"/>
  <c r="I517" i="7" s="1"/>
  <c r="I516" i="7" s="1"/>
  <c r="F518" i="7"/>
  <c r="F517" i="7" s="1"/>
  <c r="F516" i="7" s="1"/>
  <c r="AF582" i="2"/>
  <c r="AF581" i="2" s="1"/>
  <c r="AE582" i="2"/>
  <c r="AE581" i="2" s="1"/>
  <c r="AD582" i="2"/>
  <c r="AD581" i="2" s="1"/>
  <c r="AF559" i="2"/>
  <c r="AF558" i="2" s="1"/>
  <c r="AD559" i="2"/>
  <c r="AD558" i="2" s="1"/>
  <c r="AE559" i="2"/>
  <c r="AE558" i="2" s="1"/>
  <c r="J561" i="7"/>
  <c r="F117" i="9" s="1"/>
  <c r="F116" i="9" s="1"/>
  <c r="F115" i="9" s="1"/>
  <c r="H561" i="7"/>
  <c r="E117" i="9" s="1"/>
  <c r="E116" i="9" s="1"/>
  <c r="E115" i="9" s="1"/>
  <c r="F561" i="7"/>
  <c r="F560" i="7" s="1"/>
  <c r="F559" i="7" s="1"/>
  <c r="AE602" i="2"/>
  <c r="AE601" i="2" s="1"/>
  <c r="AF602" i="2"/>
  <c r="AF601" i="2" s="1"/>
  <c r="AD602" i="2"/>
  <c r="AD601" i="2" s="1"/>
  <c r="G518" i="7" l="1"/>
  <c r="G517" i="7" s="1"/>
  <c r="G516" i="7" s="1"/>
  <c r="D97" i="9"/>
  <c r="D96" i="9" s="1"/>
  <c r="D95" i="9" s="1"/>
  <c r="E97" i="9"/>
  <c r="E96" i="9" s="1"/>
  <c r="E95" i="9" s="1"/>
  <c r="K518" i="7"/>
  <c r="K517" i="7" s="1"/>
  <c r="K516" i="7" s="1"/>
  <c r="F97" i="9"/>
  <c r="F96" i="9" s="1"/>
  <c r="F95" i="9" s="1"/>
  <c r="G541" i="7"/>
  <c r="G540" i="7" s="1"/>
  <c r="G539" i="7" s="1"/>
  <c r="K541" i="7"/>
  <c r="K540" i="7" s="1"/>
  <c r="K539" i="7" s="1"/>
  <c r="F540" i="7"/>
  <c r="F539" i="7" s="1"/>
  <c r="G561" i="7"/>
  <c r="G560" i="7" s="1"/>
  <c r="G559" i="7" s="1"/>
  <c r="G555" i="7" s="1"/>
  <c r="I541" i="7"/>
  <c r="I540" i="7" s="1"/>
  <c r="I539" i="7" s="1"/>
  <c r="H540" i="7"/>
  <c r="H539" i="7" s="1"/>
  <c r="H517" i="7"/>
  <c r="H516" i="7" s="1"/>
  <c r="D117" i="9"/>
  <c r="D116" i="9" s="1"/>
  <c r="D115" i="9" s="1"/>
  <c r="H560" i="7"/>
  <c r="H559" i="7" s="1"/>
  <c r="I561" i="7"/>
  <c r="I560" i="7" s="1"/>
  <c r="I559" i="7" s="1"/>
  <c r="I555" i="7" s="1"/>
  <c r="K561" i="7"/>
  <c r="K560" i="7" s="1"/>
  <c r="K559" i="7" s="1"/>
  <c r="K555" i="7" s="1"/>
  <c r="J560" i="7"/>
  <c r="J559" i="7" s="1"/>
  <c r="J112" i="7" l="1"/>
  <c r="F644" i="9" s="1"/>
  <c r="F112" i="7"/>
  <c r="D644" i="9" s="1"/>
  <c r="H112" i="7"/>
  <c r="E644" i="9" s="1"/>
  <c r="H412" i="7" l="1"/>
  <c r="H411" i="7" s="1"/>
  <c r="H410" i="7" s="1"/>
  <c r="H409" i="7" s="1"/>
  <c r="H408" i="7" s="1"/>
  <c r="F527" i="9"/>
  <c r="F412" i="7"/>
  <c r="F411" i="7" s="1"/>
  <c r="F410" i="7" s="1"/>
  <c r="F409" i="7" s="1"/>
  <c r="F408" i="7" s="1"/>
  <c r="AF278" i="2"/>
  <c r="AF277" i="2" s="1"/>
  <c r="AF276" i="2" s="1"/>
  <c r="AF275" i="2" s="1"/>
  <c r="AF274" i="2" s="1"/>
  <c r="AD278" i="2"/>
  <c r="AD277" i="2" s="1"/>
  <c r="AD276" i="2" s="1"/>
  <c r="AD275" i="2" s="1"/>
  <c r="AD274" i="2" s="1"/>
  <c r="J412" i="7" l="1"/>
  <c r="J411" i="7" s="1"/>
  <c r="J410" i="7" s="1"/>
  <c r="J409" i="7" s="1"/>
  <c r="J408" i="7" s="1"/>
  <c r="E527" i="9"/>
  <c r="E526" i="9" s="1"/>
  <c r="E525" i="9" s="1"/>
  <c r="D527" i="9"/>
  <c r="D526" i="9" s="1"/>
  <c r="D525" i="9" s="1"/>
  <c r="F526" i="9"/>
  <c r="F525" i="9" s="1"/>
  <c r="E524" i="9" l="1"/>
  <c r="E523" i="9" s="1"/>
  <c r="D524" i="9"/>
  <c r="D523" i="9" s="1"/>
  <c r="F524" i="9"/>
  <c r="F523" i="9" s="1"/>
  <c r="J629" i="7" l="1"/>
  <c r="H629" i="7"/>
  <c r="J69" i="7" l="1"/>
  <c r="F446" i="9" s="1"/>
  <c r="K656" i="7"/>
  <c r="K659" i="7"/>
  <c r="K658" i="7" s="1"/>
  <c r="AF671" i="2"/>
  <c r="J770" i="7" l="1"/>
  <c r="F191" i="9" s="1"/>
  <c r="J741" i="7" l="1"/>
  <c r="H741" i="7"/>
  <c r="F741" i="7"/>
  <c r="D650" i="9" s="1"/>
  <c r="D649" i="9" s="1"/>
  <c r="D648" i="9" s="1"/>
  <c r="AE402" i="2"/>
  <c r="AE401" i="2" s="1"/>
  <c r="AE400" i="2" s="1"/>
  <c r="AE399" i="2" s="1"/>
  <c r="AF402" i="2"/>
  <c r="AF401" i="2" s="1"/>
  <c r="AF400" i="2" s="1"/>
  <c r="AF399" i="2" s="1"/>
  <c r="AD402" i="2"/>
  <c r="AD401" i="2" s="1"/>
  <c r="AD400" i="2" s="1"/>
  <c r="AD399" i="2" s="1"/>
  <c r="H740" i="7" l="1"/>
  <c r="H739" i="7" s="1"/>
  <c r="H738" i="7" s="1"/>
  <c r="E650" i="9"/>
  <c r="J740" i="7"/>
  <c r="J739" i="7" s="1"/>
  <c r="J738" i="7" s="1"/>
  <c r="F650" i="9"/>
  <c r="F740" i="7"/>
  <c r="F739" i="7" s="1"/>
  <c r="F738" i="7" s="1"/>
  <c r="AF420" i="2"/>
  <c r="AF419" i="2" s="1"/>
  <c r="AE420" i="2"/>
  <c r="AE419" i="2" s="1"/>
  <c r="AD420" i="2"/>
  <c r="AD419" i="2" s="1"/>
  <c r="J731" i="7" l="1"/>
  <c r="F54" i="10" s="1"/>
  <c r="F731" i="7"/>
  <c r="D54" i="10" s="1"/>
  <c r="H731" i="7"/>
  <c r="E54" i="10" s="1"/>
  <c r="AF174" i="2" l="1"/>
  <c r="AF173" i="2" s="1"/>
  <c r="AE174" i="2"/>
  <c r="AE173" i="2" s="1"/>
  <c r="AD174" i="2"/>
  <c r="AD173" i="2" s="1"/>
  <c r="AF167" i="2" l="1"/>
  <c r="AF166" i="2" s="1"/>
  <c r="AE167" i="2"/>
  <c r="AE166" i="2" s="1"/>
  <c r="AD167" i="2"/>
  <c r="AD166" i="2" s="1"/>
  <c r="J57" i="7" l="1"/>
  <c r="F396" i="9" s="1"/>
  <c r="F395" i="9" s="1"/>
  <c r="H57" i="7"/>
  <c r="H56" i="7" s="1"/>
  <c r="F57" i="7"/>
  <c r="D396" i="9" s="1"/>
  <c r="D395" i="9" s="1"/>
  <c r="AD37" i="2"/>
  <c r="F56" i="7" l="1"/>
  <c r="J56" i="7"/>
  <c r="E396" i="9"/>
  <c r="E395" i="9" s="1"/>
  <c r="AF331" i="2"/>
  <c r="J347" i="7" l="1"/>
  <c r="F591" i="9" s="1"/>
  <c r="F590" i="9" s="1"/>
  <c r="F589" i="9" s="1"/>
  <c r="F588" i="9" s="1"/>
  <c r="F347" i="7"/>
  <c r="D591" i="9" s="1"/>
  <c r="D590" i="9" s="1"/>
  <c r="D589" i="9" s="1"/>
  <c r="D588" i="9" s="1"/>
  <c r="AD254" i="2"/>
  <c r="AD253" i="2" s="1"/>
  <c r="AF254" i="2"/>
  <c r="AF253" i="2" s="1"/>
  <c r="H347" i="7"/>
  <c r="AF250" i="2" l="1"/>
  <c r="AF252" i="2"/>
  <c r="AF251" i="2" s="1"/>
  <c r="AD252" i="2"/>
  <c r="AD251" i="2" s="1"/>
  <c r="AD250" i="2" s="1"/>
  <c r="E591" i="9"/>
  <c r="E590" i="9" s="1"/>
  <c r="E589" i="9" s="1"/>
  <c r="E588" i="9" s="1"/>
  <c r="H346" i="7"/>
  <c r="H345" i="7" s="1"/>
  <c r="H344" i="7" s="1"/>
  <c r="H343" i="7" s="1"/>
  <c r="H342" i="7" s="1"/>
  <c r="AE254" i="2"/>
  <c r="AE253" i="2" s="1"/>
  <c r="J346" i="7"/>
  <c r="J345" i="7" s="1"/>
  <c r="J344" i="7" s="1"/>
  <c r="J343" i="7" s="1"/>
  <c r="J342" i="7" s="1"/>
  <c r="F346" i="7"/>
  <c r="F345" i="7" s="1"/>
  <c r="F344" i="7" s="1"/>
  <c r="F343" i="7" s="1"/>
  <c r="F342" i="7" s="1"/>
  <c r="AE250" i="2" l="1"/>
  <c r="AE252" i="2"/>
  <c r="AE251" i="2" s="1"/>
  <c r="J419" i="7" l="1"/>
  <c r="F533" i="9" s="1"/>
  <c r="F532" i="9" s="1"/>
  <c r="F531" i="9" s="1"/>
  <c r="H419" i="7"/>
  <c r="E533" i="9" s="1"/>
  <c r="E532" i="9" s="1"/>
  <c r="E531" i="9" s="1"/>
  <c r="F419" i="7"/>
  <c r="F418" i="7" s="1"/>
  <c r="F417" i="7" s="1"/>
  <c r="AE780" i="2"/>
  <c r="AE779" i="2" s="1"/>
  <c r="AF780" i="2"/>
  <c r="AF779" i="2" s="1"/>
  <c r="AD780" i="2"/>
  <c r="AD779" i="2" s="1"/>
  <c r="J418" i="7" l="1"/>
  <c r="J417" i="7" s="1"/>
  <c r="H418" i="7"/>
  <c r="H417" i="7" s="1"/>
  <c r="D533" i="9"/>
  <c r="D532" i="9" s="1"/>
  <c r="D531" i="9" s="1"/>
  <c r="F655" i="7" l="1"/>
  <c r="F653" i="7"/>
  <c r="F795" i="7" l="1"/>
  <c r="J795" i="7"/>
  <c r="J794" i="7" s="1"/>
  <c r="J793" i="7" s="1"/>
  <c r="J792" i="7" s="1"/>
  <c r="J791" i="7" s="1"/>
  <c r="J790" i="7" s="1"/>
  <c r="J789" i="7" s="1"/>
  <c r="F59" i="10" s="1"/>
  <c r="H795" i="7"/>
  <c r="E217" i="9" s="1"/>
  <c r="E216" i="9" s="1"/>
  <c r="E215" i="9" s="1"/>
  <c r="E214" i="9" s="1"/>
  <c r="E213" i="9" s="1"/>
  <c r="AE430" i="2"/>
  <c r="AE429" i="2" s="1"/>
  <c r="AE428" i="2" s="1"/>
  <c r="AE427" i="2" s="1"/>
  <c r="AE426" i="2" s="1"/>
  <c r="AE425" i="2" s="1"/>
  <c r="AF430" i="2"/>
  <c r="AF429" i="2" s="1"/>
  <c r="AF428" i="2" s="1"/>
  <c r="AF427" i="2" s="1"/>
  <c r="AF426" i="2" s="1"/>
  <c r="AF425" i="2" s="1"/>
  <c r="F217" i="9" l="1"/>
  <c r="F216" i="9" s="1"/>
  <c r="F215" i="9" s="1"/>
  <c r="F214" i="9" s="1"/>
  <c r="F213" i="9" s="1"/>
  <c r="F794" i="7"/>
  <c r="F793" i="7" s="1"/>
  <c r="F792" i="7" s="1"/>
  <c r="F791" i="7" s="1"/>
  <c r="F790" i="7" s="1"/>
  <c r="F789" i="7" s="1"/>
  <c r="D217" i="9"/>
  <c r="D216" i="9" s="1"/>
  <c r="D215" i="9" s="1"/>
  <c r="D214" i="9" s="1"/>
  <c r="D213" i="9" s="1"/>
  <c r="AD430" i="2"/>
  <c r="AD429" i="2" s="1"/>
  <c r="AD428" i="2" s="1"/>
  <c r="AD427" i="2" s="1"/>
  <c r="AD426" i="2" s="1"/>
  <c r="AD425" i="2" s="1"/>
  <c r="H794" i="7"/>
  <c r="H793" i="7" s="1"/>
  <c r="H792" i="7" s="1"/>
  <c r="H791" i="7" s="1"/>
  <c r="H790" i="7" s="1"/>
  <c r="H789" i="7" s="1"/>
  <c r="E59" i="10" s="1"/>
  <c r="D59" i="10" l="1"/>
  <c r="F629" i="7" l="1"/>
  <c r="F623" i="7"/>
  <c r="F190" i="9" l="1"/>
  <c r="F189" i="9" s="1"/>
  <c r="J769" i="7"/>
  <c r="J768" i="7" s="1"/>
  <c r="H770" i="7"/>
  <c r="F770" i="7"/>
  <c r="AE409" i="2"/>
  <c r="AE408" i="2" s="1"/>
  <c r="AD409" i="2"/>
  <c r="AD408" i="2" s="1"/>
  <c r="F769" i="7" l="1"/>
  <c r="F768" i="7" s="1"/>
  <c r="D191" i="9"/>
  <c r="D190" i="9" s="1"/>
  <c r="D189" i="9" s="1"/>
  <c r="E191" i="9"/>
  <c r="E190" i="9" s="1"/>
  <c r="E189" i="9" s="1"/>
  <c r="H769" i="7"/>
  <c r="H768" i="7" s="1"/>
  <c r="J452" i="7" l="1"/>
  <c r="H452" i="7"/>
  <c r="AD813" i="2"/>
  <c r="AD812" i="2" s="1"/>
  <c r="AF813" i="2"/>
  <c r="AF812" i="2" s="1"/>
  <c r="AE813" i="2"/>
  <c r="AE812" i="2" s="1"/>
  <c r="J451" i="7" l="1"/>
  <c r="J450" i="7" s="1"/>
  <c r="F452" i="7"/>
  <c r="D573" i="9" s="1"/>
  <c r="H451" i="7"/>
  <c r="H450" i="7" s="1"/>
  <c r="E573" i="9"/>
  <c r="F573" i="9"/>
  <c r="F451" i="7" l="1"/>
  <c r="F450" i="7" s="1"/>
  <c r="AE644" i="2" l="1"/>
  <c r="AE643" i="2" s="1"/>
  <c r="AE642" i="2" s="1"/>
  <c r="AE641" i="2" s="1"/>
  <c r="AE640" i="2" s="1"/>
  <c r="AE639" i="2" s="1"/>
  <c r="AF644" i="2"/>
  <c r="AF643" i="2" s="1"/>
  <c r="AF642" i="2" s="1"/>
  <c r="AF641" i="2" s="1"/>
  <c r="AF640" i="2" s="1"/>
  <c r="AF639" i="2" s="1"/>
  <c r="AD644" i="2"/>
  <c r="AD643" i="2" s="1"/>
  <c r="AD642" i="2" s="1"/>
  <c r="AD641" i="2" s="1"/>
  <c r="AD640" i="2" s="1"/>
  <c r="AD639" i="2" s="1"/>
  <c r="AF60" i="2" l="1"/>
  <c r="AF59" i="2" s="1"/>
  <c r="AF58" i="2" s="1"/>
  <c r="AE60" i="2"/>
  <c r="AE59" i="2" s="1"/>
  <c r="AE58" i="2" s="1"/>
  <c r="AD60" i="2"/>
  <c r="AD59" i="2" s="1"/>
  <c r="AD58" i="2" s="1"/>
  <c r="AD57" i="2" s="1"/>
  <c r="F111" i="7" l="1"/>
  <c r="F110" i="7" s="1"/>
  <c r="F109" i="7" s="1"/>
  <c r="F108" i="7" s="1"/>
  <c r="D643" i="9"/>
  <c r="D642" i="9" s="1"/>
  <c r="H111" i="7"/>
  <c r="H110" i="7" s="1"/>
  <c r="H109" i="7" s="1"/>
  <c r="H108" i="7" s="1"/>
  <c r="E643" i="9"/>
  <c r="E642" i="9" s="1"/>
  <c r="J111" i="7"/>
  <c r="J110" i="7" s="1"/>
  <c r="J109" i="7" s="1"/>
  <c r="J108" i="7" s="1"/>
  <c r="F643" i="9"/>
  <c r="F642" i="9" s="1"/>
  <c r="AE57" i="2" l="1"/>
  <c r="AF57" i="2"/>
  <c r="F17" i="10"/>
  <c r="E17" i="10"/>
  <c r="D17" i="10"/>
  <c r="F496" i="7" l="1"/>
  <c r="G495" i="7"/>
  <c r="G494" i="7" s="1"/>
  <c r="G489" i="7" s="1"/>
  <c r="J496" i="7"/>
  <c r="F324" i="9" s="1"/>
  <c r="F323" i="9" s="1"/>
  <c r="F322" i="9" s="1"/>
  <c r="F317" i="9" s="1"/>
  <c r="H496" i="7"/>
  <c r="H495" i="7" s="1"/>
  <c r="H494" i="7" s="1"/>
  <c r="H489" i="7" s="1"/>
  <c r="AE854" i="2"/>
  <c r="AF854" i="2"/>
  <c r="AF853" i="2" l="1"/>
  <c r="AF849" i="2" s="1"/>
  <c r="AE853" i="2"/>
  <c r="AE849" i="2" s="1"/>
  <c r="F495" i="7"/>
  <c r="F494" i="7" s="1"/>
  <c r="F489" i="7" s="1"/>
  <c r="G488" i="7"/>
  <c r="D324" i="9"/>
  <c r="D323" i="9" s="1"/>
  <c r="D322" i="9" s="1"/>
  <c r="D317" i="9" s="1"/>
  <c r="J495" i="7"/>
  <c r="J494" i="7" s="1"/>
  <c r="J489" i="7" s="1"/>
  <c r="E324" i="9"/>
  <c r="E323" i="9" s="1"/>
  <c r="E322" i="9" s="1"/>
  <c r="E317" i="9" s="1"/>
  <c r="AD854" i="2"/>
  <c r="AD853" i="2" s="1"/>
  <c r="AD849" i="2" l="1"/>
  <c r="F488" i="7"/>
  <c r="F487" i="7" s="1"/>
  <c r="F486" i="7" s="1"/>
  <c r="H488" i="7"/>
  <c r="H487" i="7" s="1"/>
  <c r="H486" i="7" s="1"/>
  <c r="G487" i="7"/>
  <c r="G486" i="7" s="1"/>
  <c r="AE848" i="2"/>
  <c r="AF848" i="2"/>
  <c r="AD848" i="2" l="1"/>
  <c r="AD847" i="2" s="1"/>
  <c r="AD846" i="2" s="1"/>
  <c r="AD845" i="2" s="1"/>
  <c r="E40" i="10"/>
  <c r="E39" i="10" s="1"/>
  <c r="J488" i="7"/>
  <c r="J487" i="7" s="1"/>
  <c r="J486" i="7" s="1"/>
  <c r="D40" i="10"/>
  <c r="D39" i="10" s="1"/>
  <c r="AF847" i="2"/>
  <c r="AF846" i="2" s="1"/>
  <c r="AF845" i="2" s="1"/>
  <c r="AE847" i="2"/>
  <c r="AE846" i="2" s="1"/>
  <c r="AE845" i="2" s="1"/>
  <c r="J361" i="7"/>
  <c r="G360" i="7"/>
  <c r="G359" i="7" s="1"/>
  <c r="G358" i="7" s="1"/>
  <c r="F40" i="10" l="1"/>
  <c r="F39" i="10" s="1"/>
  <c r="J360" i="7"/>
  <c r="J359" i="7" s="1"/>
  <c r="J358" i="7" s="1"/>
  <c r="F330" i="9"/>
  <c r="F329" i="9" s="1"/>
  <c r="F328" i="9" s="1"/>
  <c r="H308" i="7"/>
  <c r="E570" i="9" s="1"/>
  <c r="AD730" i="2"/>
  <c r="AD729" i="2" s="1"/>
  <c r="AD728" i="2" s="1"/>
  <c r="AE730" i="2"/>
  <c r="AE729" i="2" s="1"/>
  <c r="AE728" i="2" s="1"/>
  <c r="F308" i="7" l="1"/>
  <c r="H307" i="7"/>
  <c r="F803" i="7"/>
  <c r="F802" i="7" s="1"/>
  <c r="AE115" i="2"/>
  <c r="AE114" i="2" s="1"/>
  <c r="AE113" i="2" s="1"/>
  <c r="AE112" i="2" s="1"/>
  <c r="AE111" i="2" s="1"/>
  <c r="AF115" i="2"/>
  <c r="AF114" i="2" s="1"/>
  <c r="AF113" i="2" s="1"/>
  <c r="AF112" i="2" s="1"/>
  <c r="AF111" i="2" s="1"/>
  <c r="AD115" i="2"/>
  <c r="AD114" i="2" s="1"/>
  <c r="AD113" i="2" s="1"/>
  <c r="AD112" i="2" s="1"/>
  <c r="AD111" i="2" s="1"/>
  <c r="J628" i="7"/>
  <c r="J627" i="7" s="1"/>
  <c r="J626" i="7" s="1"/>
  <c r="H628" i="7"/>
  <c r="H627" i="7" s="1"/>
  <c r="H626" i="7" s="1"/>
  <c r="D467" i="9"/>
  <c r="D466" i="9" s="1"/>
  <c r="D465" i="9" s="1"/>
  <c r="F801" i="7" l="1"/>
  <c r="F800" i="7" s="1"/>
  <c r="F798" i="7"/>
  <c r="F799" i="7"/>
  <c r="H306" i="7"/>
  <c r="H305" i="7" s="1"/>
  <c r="F307" i="7"/>
  <c r="D570" i="9"/>
  <c r="F628" i="7"/>
  <c r="F627" i="7" s="1"/>
  <c r="F626" i="7" s="1"/>
  <c r="E467" i="9"/>
  <c r="E466" i="9" s="1"/>
  <c r="E465" i="9" s="1"/>
  <c r="F467" i="9"/>
  <c r="F466" i="9" s="1"/>
  <c r="F465" i="9" s="1"/>
  <c r="F796" i="7" l="1"/>
  <c r="F797" i="7"/>
  <c r="F306" i="7"/>
  <c r="F305" i="7" s="1"/>
  <c r="J50" i="7"/>
  <c r="F199" i="9" s="1"/>
  <c r="F198" i="9" s="1"/>
  <c r="F197" i="9" s="1"/>
  <c r="F196" i="9" s="1"/>
  <c r="F195" i="9" s="1"/>
  <c r="H50" i="7"/>
  <c r="E199" i="9" s="1"/>
  <c r="E198" i="9" s="1"/>
  <c r="E197" i="9" s="1"/>
  <c r="E196" i="9" s="1"/>
  <c r="E195" i="9" s="1"/>
  <c r="F50" i="7"/>
  <c r="D199" i="9" s="1"/>
  <c r="D198" i="9" s="1"/>
  <c r="D197" i="9" s="1"/>
  <c r="D196" i="9" s="1"/>
  <c r="D195" i="9" s="1"/>
  <c r="AE30" i="2"/>
  <c r="AE29" i="2" s="1"/>
  <c r="AE28" i="2" s="1"/>
  <c r="AE27" i="2" s="1"/>
  <c r="AF30" i="2"/>
  <c r="AF29" i="2" s="1"/>
  <c r="AF28" i="2" s="1"/>
  <c r="AF27" i="2" s="1"/>
  <c r="AD30" i="2"/>
  <c r="AD29" i="2" s="1"/>
  <c r="AD28" i="2" s="1"/>
  <c r="AD27" i="2" s="1"/>
  <c r="F657" i="7"/>
  <c r="AF333" i="2"/>
  <c r="J232" i="7"/>
  <c r="F267" i="9" s="1"/>
  <c r="F266" i="9" s="1"/>
  <c r="F265" i="9" s="1"/>
  <c r="F264" i="9" s="1"/>
  <c r="J243" i="7"/>
  <c r="J242" i="7" s="1"/>
  <c r="H243" i="7"/>
  <c r="H242" i="7" s="1"/>
  <c r="F243" i="7"/>
  <c r="F242" i="7" s="1"/>
  <c r="H232" i="7"/>
  <c r="E267" i="9" s="1"/>
  <c r="E266" i="9" s="1"/>
  <c r="E265" i="9" s="1"/>
  <c r="E264" i="9" s="1"/>
  <c r="F232" i="7"/>
  <c r="D267" i="9" s="1"/>
  <c r="D266" i="9" s="1"/>
  <c r="D265" i="9" s="1"/>
  <c r="D264" i="9" s="1"/>
  <c r="F49" i="7" l="1"/>
  <c r="F48" i="7" s="1"/>
  <c r="F47" i="7" s="1"/>
  <c r="F46" i="7" s="1"/>
  <c r="J49" i="7"/>
  <c r="J48" i="7" s="1"/>
  <c r="J47" i="7" s="1"/>
  <c r="J46" i="7" s="1"/>
  <c r="H49" i="7"/>
  <c r="H48" i="7" s="1"/>
  <c r="H47" i="7" s="1"/>
  <c r="H46" i="7" s="1"/>
  <c r="D292" i="9"/>
  <c r="D291" i="9" s="1"/>
  <c r="D290" i="9" s="1"/>
  <c r="F292" i="9"/>
  <c r="F291" i="9" s="1"/>
  <c r="F290" i="9" s="1"/>
  <c r="E292" i="9"/>
  <c r="E291" i="9" s="1"/>
  <c r="E290" i="9" s="1"/>
  <c r="H241" i="7"/>
  <c r="H240" i="7" s="1"/>
  <c r="F241" i="7"/>
  <c r="F240" i="7" s="1"/>
  <c r="J241" i="7"/>
  <c r="J240" i="7" s="1"/>
  <c r="E289" i="9" l="1"/>
  <c r="E288" i="9" s="1"/>
  <c r="D289" i="9"/>
  <c r="D288" i="9" s="1"/>
  <c r="F289" i="9"/>
  <c r="F288" i="9" s="1"/>
  <c r="AF172" i="2" l="1"/>
  <c r="AF171" i="2" s="1"/>
  <c r="AD172" i="2" l="1"/>
  <c r="AD171" i="2" s="1"/>
  <c r="AE172" i="2"/>
  <c r="AE171" i="2" s="1"/>
  <c r="AE162" i="2"/>
  <c r="AE161" i="2" s="1"/>
  <c r="AE160" i="2" s="1"/>
  <c r="AF162" i="2"/>
  <c r="AF161" i="2" s="1"/>
  <c r="AF160" i="2" s="1"/>
  <c r="AD162" i="2"/>
  <c r="AD161" i="2" s="1"/>
  <c r="AD160" i="2" s="1"/>
  <c r="AD99" i="2" l="1"/>
  <c r="AE49" i="2"/>
  <c r="AE48" i="2" s="1"/>
  <c r="AE47" i="2" s="1"/>
  <c r="AF49" i="2"/>
  <c r="AF48" i="2" s="1"/>
  <c r="AF47" i="2" s="1"/>
  <c r="AD49" i="2"/>
  <c r="AD48" i="2" s="1"/>
  <c r="AD47" i="2" s="1"/>
  <c r="J693" i="7" l="1"/>
  <c r="H693" i="7"/>
  <c r="J696" i="7"/>
  <c r="H696" i="7"/>
  <c r="F696" i="7"/>
  <c r="AF363" i="2"/>
  <c r="AF362" i="2" s="1"/>
  <c r="AE363" i="2"/>
  <c r="AE362" i="2" s="1"/>
  <c r="AD363" i="2"/>
  <c r="AD362" i="2" s="1"/>
  <c r="AF360" i="2"/>
  <c r="AF357" i="2" s="1"/>
  <c r="AE360" i="2"/>
  <c r="AE357" i="2" s="1"/>
  <c r="AD360" i="2"/>
  <c r="AD357" i="2" s="1"/>
  <c r="J471" i="7"/>
  <c r="K471" i="7" s="1"/>
  <c r="F582" i="9" s="1"/>
  <c r="F581" i="9" s="1"/>
  <c r="I471" i="7"/>
  <c r="I470" i="7" s="1"/>
  <c r="H471" i="7"/>
  <c r="H470" i="7" s="1"/>
  <c r="F471" i="7"/>
  <c r="G471" i="7" s="1"/>
  <c r="G470" i="7" s="1"/>
  <c r="J473" i="7"/>
  <c r="K473" i="7" s="1"/>
  <c r="K472" i="7" s="1"/>
  <c r="H473" i="7"/>
  <c r="H472" i="7" s="1"/>
  <c r="F473" i="7"/>
  <c r="F472" i="7" s="1"/>
  <c r="AF831" i="2"/>
  <c r="AE831" i="2"/>
  <c r="AD831" i="2"/>
  <c r="AF829" i="2"/>
  <c r="AE829" i="2"/>
  <c r="AD829" i="2"/>
  <c r="G357" i="7"/>
  <c r="F361" i="7"/>
  <c r="J185" i="7"/>
  <c r="J184" i="7" s="1"/>
  <c r="J183" i="7" s="1"/>
  <c r="J182" i="7" s="1"/>
  <c r="J181" i="7" s="1"/>
  <c r="J180" i="7" s="1"/>
  <c r="H185" i="7"/>
  <c r="E521" i="9" s="1"/>
  <c r="F185" i="7"/>
  <c r="D521" i="9" s="1"/>
  <c r="H155" i="7"/>
  <c r="E425" i="9" s="1"/>
  <c r="E424" i="9" s="1"/>
  <c r="J153" i="7"/>
  <c r="F423" i="9" s="1"/>
  <c r="F422" i="9" s="1"/>
  <c r="H153" i="7"/>
  <c r="F153" i="7"/>
  <c r="J155" i="7"/>
  <c r="F425" i="9" s="1"/>
  <c r="F424" i="9" s="1"/>
  <c r="F155" i="7"/>
  <c r="D425" i="9" s="1"/>
  <c r="D424" i="9" s="1"/>
  <c r="H69" i="7"/>
  <c r="E446" i="9" s="1"/>
  <c r="F69" i="7"/>
  <c r="D446" i="9" s="1"/>
  <c r="AE356" i="2" l="1"/>
  <c r="AF356" i="2"/>
  <c r="D330" i="9"/>
  <c r="D329" i="9" s="1"/>
  <c r="D328" i="9" s="1"/>
  <c r="F421" i="9"/>
  <c r="H152" i="7"/>
  <c r="E423" i="9"/>
  <c r="E422" i="9" s="1"/>
  <c r="E421" i="9" s="1"/>
  <c r="F152" i="7"/>
  <c r="D423" i="9"/>
  <c r="D422" i="9" s="1"/>
  <c r="D421" i="9" s="1"/>
  <c r="F68" i="7"/>
  <c r="F67" i="7" s="1"/>
  <c r="F66" i="7" s="1"/>
  <c r="J68" i="7"/>
  <c r="J67" i="7" s="1"/>
  <c r="J66" i="7" s="1"/>
  <c r="H68" i="7"/>
  <c r="H67" i="7" s="1"/>
  <c r="H66" i="7" s="1"/>
  <c r="AD356" i="2"/>
  <c r="AF828" i="2"/>
  <c r="AF827" i="2" s="1"/>
  <c r="AF826" i="2" s="1"/>
  <c r="J470" i="7"/>
  <c r="F470" i="7"/>
  <c r="F469" i="7" s="1"/>
  <c r="D584" i="9"/>
  <c r="D583" i="9" s="1"/>
  <c r="F584" i="9"/>
  <c r="F583" i="9" s="1"/>
  <c r="F580" i="9" s="1"/>
  <c r="AE828" i="2"/>
  <c r="AE827" i="2" s="1"/>
  <c r="AE826" i="2" s="1"/>
  <c r="K470" i="7"/>
  <c r="K469" i="7" s="1"/>
  <c r="E584" i="9"/>
  <c r="E583" i="9" s="1"/>
  <c r="D582" i="9"/>
  <c r="D581" i="9" s="1"/>
  <c r="AD828" i="2"/>
  <c r="AD827" i="2" s="1"/>
  <c r="AD826" i="2" s="1"/>
  <c r="I473" i="7"/>
  <c r="I472" i="7" s="1"/>
  <c r="I469" i="7" s="1"/>
  <c r="H469" i="7"/>
  <c r="E582" i="9"/>
  <c r="E581" i="9" s="1"/>
  <c r="G473" i="7"/>
  <c r="G472" i="7" s="1"/>
  <c r="G469" i="7" s="1"/>
  <c r="J472" i="7"/>
  <c r="H184" i="7"/>
  <c r="H183" i="7" s="1"/>
  <c r="H182" i="7" s="1"/>
  <c r="H181" i="7" s="1"/>
  <c r="H180" i="7" s="1"/>
  <c r="F521" i="9"/>
  <c r="F520" i="9" s="1"/>
  <c r="F519" i="9" s="1"/>
  <c r="F518" i="9" s="1"/>
  <c r="F517" i="9" s="1"/>
  <c r="F184" i="7"/>
  <c r="F183" i="7" s="1"/>
  <c r="F182" i="7" s="1"/>
  <c r="F181" i="7" s="1"/>
  <c r="F180" i="7" s="1"/>
  <c r="H154" i="7"/>
  <c r="J152" i="7"/>
  <c r="J154" i="7"/>
  <c r="F154" i="7"/>
  <c r="E520" i="9"/>
  <c r="E519" i="9" s="1"/>
  <c r="E518" i="9" s="1"/>
  <c r="E517" i="9" s="1"/>
  <c r="D520" i="9"/>
  <c r="D519" i="9" s="1"/>
  <c r="D518" i="9" s="1"/>
  <c r="D517" i="9" s="1"/>
  <c r="A698" i="7"/>
  <c r="A699" i="7"/>
  <c r="A700" i="7"/>
  <c r="A701" i="7"/>
  <c r="A702" i="7"/>
  <c r="A703" i="7"/>
  <c r="H151" i="7" l="1"/>
  <c r="G356" i="7"/>
  <c r="G355" i="7" s="1"/>
  <c r="G354" i="7" s="1"/>
  <c r="F151" i="7"/>
  <c r="H468" i="7"/>
  <c r="H467" i="7" s="1"/>
  <c r="I468" i="7"/>
  <c r="I467" i="7" s="1"/>
  <c r="K468" i="7"/>
  <c r="K467" i="7" s="1"/>
  <c r="F468" i="7"/>
  <c r="F467" i="7" s="1"/>
  <c r="G468" i="7"/>
  <c r="G467" i="7" s="1"/>
  <c r="J151" i="7"/>
  <c r="J469" i="7"/>
  <c r="D580" i="9"/>
  <c r="E580" i="9"/>
  <c r="J468" i="7" l="1"/>
  <c r="J467" i="7" s="1"/>
  <c r="F649" i="9"/>
  <c r="F648" i="9" s="1"/>
  <c r="E649" i="9" l="1"/>
  <c r="E648" i="9" s="1"/>
  <c r="F327" i="9" l="1"/>
  <c r="F326" i="9" s="1"/>
  <c r="F360" i="7"/>
  <c r="AF745" i="2"/>
  <c r="AF744" i="2" s="1"/>
  <c r="AD745" i="2"/>
  <c r="AF742" i="2" l="1"/>
  <c r="AF743" i="2"/>
  <c r="D327" i="9"/>
  <c r="D326" i="9" s="1"/>
  <c r="F359" i="7"/>
  <c r="F358" i="7" s="1"/>
  <c r="AD744" i="2"/>
  <c r="H361" i="7"/>
  <c r="AE745" i="2"/>
  <c r="AE744" i="2" s="1"/>
  <c r="AE742" i="2" l="1"/>
  <c r="AE743" i="2"/>
  <c r="AD742" i="2"/>
  <c r="AD741" i="2" s="1"/>
  <c r="AD740" i="2" s="1"/>
  <c r="AD743" i="2"/>
  <c r="H360" i="7"/>
  <c r="H359" i="7" s="1"/>
  <c r="H358" i="7" s="1"/>
  <c r="E330" i="9"/>
  <c r="E329" i="9" s="1"/>
  <c r="E328" i="9" s="1"/>
  <c r="E327" i="9" l="1"/>
  <c r="E326" i="9" s="1"/>
  <c r="D569" i="9"/>
  <c r="D568" i="9" s="1"/>
  <c r="G428" i="7" l="1"/>
  <c r="G427" i="7" s="1"/>
  <c r="G426" i="7" s="1"/>
  <c r="J730" i="7" l="1"/>
  <c r="H730" i="7"/>
  <c r="F730" i="7"/>
  <c r="AD786" i="2" l="1"/>
  <c r="AE786" i="2"/>
  <c r="AF786" i="2"/>
  <c r="G656" i="7" l="1"/>
  <c r="I656" i="7"/>
  <c r="J190" i="7" l="1"/>
  <c r="J189" i="7" l="1"/>
  <c r="J188" i="7" s="1"/>
  <c r="J187" i="7" s="1"/>
  <c r="J186" i="7" s="1"/>
  <c r="H190" i="7"/>
  <c r="E654" i="9" s="1"/>
  <c r="E653" i="9" s="1"/>
  <c r="E652" i="9" s="1"/>
  <c r="E651" i="9" s="1"/>
  <c r="F190" i="7"/>
  <c r="D654" i="9" s="1"/>
  <c r="D653" i="9" s="1"/>
  <c r="D652" i="9" s="1"/>
  <c r="D651" i="9" s="1"/>
  <c r="AE120" i="2"/>
  <c r="AF120" i="2"/>
  <c r="AD120" i="2"/>
  <c r="AF119" i="2" l="1"/>
  <c r="AE119" i="2"/>
  <c r="AD119" i="2"/>
  <c r="F654" i="9"/>
  <c r="F653" i="9" s="1"/>
  <c r="F652" i="9" s="1"/>
  <c r="F651" i="9" s="1"/>
  <c r="H189" i="7"/>
  <c r="H188" i="7" s="1"/>
  <c r="H187" i="7" s="1"/>
  <c r="H186" i="7" s="1"/>
  <c r="F189" i="7"/>
  <c r="F188" i="7" s="1"/>
  <c r="F187" i="7" s="1"/>
  <c r="F186" i="7" s="1"/>
  <c r="AD118" i="2" l="1"/>
  <c r="AD117" i="2" s="1"/>
  <c r="AE118" i="2"/>
  <c r="AE117" i="2" s="1"/>
  <c r="AF118" i="2"/>
  <c r="AF117" i="2" s="1"/>
  <c r="E572" i="9"/>
  <c r="E571" i="9" s="1"/>
  <c r="D572" i="9"/>
  <c r="D571" i="9" s="1"/>
  <c r="F572" i="9" l="1"/>
  <c r="F571" i="9" s="1"/>
  <c r="I466" i="7" l="1"/>
  <c r="I459" i="7" s="1"/>
  <c r="G466" i="7" l="1"/>
  <c r="G459" i="7" s="1"/>
  <c r="K466" i="7"/>
  <c r="K459" i="7" s="1"/>
  <c r="H304" i="7" l="1"/>
  <c r="AD727" i="2"/>
  <c r="AE727" i="2"/>
  <c r="AE726" i="2" s="1"/>
  <c r="AD726" i="2" l="1"/>
  <c r="F304" i="7"/>
  <c r="F781" i="7" l="1"/>
  <c r="D205" i="9" s="1"/>
  <c r="D325" i="9" l="1"/>
  <c r="D316" i="9" s="1"/>
  <c r="H303" i="7" l="1"/>
  <c r="AE741" i="2" l="1"/>
  <c r="AE740" i="2" s="1"/>
  <c r="AF741" i="2"/>
  <c r="AF740" i="2" s="1"/>
  <c r="E325" i="9"/>
  <c r="E316" i="9" s="1"/>
  <c r="F325" i="9"/>
  <c r="F316" i="9" s="1"/>
  <c r="F303" i="7"/>
  <c r="F358" i="9" l="1"/>
  <c r="D137" i="9" l="1"/>
  <c r="J596" i="7" l="1"/>
  <c r="J763" i="7" l="1"/>
  <c r="F763" i="7"/>
  <c r="J752" i="7"/>
  <c r="F94" i="9" s="1"/>
  <c r="F93" i="9" s="1"/>
  <c r="H752" i="7"/>
  <c r="E94" i="9" s="1"/>
  <c r="E93" i="9" s="1"/>
  <c r="F752" i="7"/>
  <c r="D94" i="9" s="1"/>
  <c r="D93" i="9" s="1"/>
  <c r="J750" i="7"/>
  <c r="F92" i="9" s="1"/>
  <c r="F91" i="9" s="1"/>
  <c r="H750" i="7"/>
  <c r="E92" i="9" s="1"/>
  <c r="E91" i="9" s="1"/>
  <c r="F750" i="7"/>
  <c r="D92" i="9" s="1"/>
  <c r="D91" i="9" s="1"/>
  <c r="J748" i="7"/>
  <c r="F90" i="9" s="1"/>
  <c r="F89" i="9" s="1"/>
  <c r="H748" i="7"/>
  <c r="E90" i="9" s="1"/>
  <c r="E89" i="9" s="1"/>
  <c r="F748" i="7"/>
  <c r="D90" i="9" s="1"/>
  <c r="D89" i="9" s="1"/>
  <c r="H666" i="7"/>
  <c r="F666" i="7"/>
  <c r="J657" i="7"/>
  <c r="J656" i="7" s="1"/>
  <c r="H657" i="7"/>
  <c r="H656" i="7" s="1"/>
  <c r="J646" i="7"/>
  <c r="H646" i="7"/>
  <c r="F646" i="7"/>
  <c r="J643" i="7"/>
  <c r="H643" i="7"/>
  <c r="F643" i="7"/>
  <c r="J640" i="7"/>
  <c r="H640" i="7"/>
  <c r="F640" i="7"/>
  <c r="J637" i="7"/>
  <c r="H637" i="7"/>
  <c r="F637" i="7"/>
  <c r="J610" i="7"/>
  <c r="H610" i="7"/>
  <c r="F610" i="7"/>
  <c r="J608" i="7"/>
  <c r="H608" i="7"/>
  <c r="F608" i="7"/>
  <c r="J607" i="7"/>
  <c r="H607" i="7"/>
  <c r="F607" i="7"/>
  <c r="J606" i="7"/>
  <c r="H606" i="7"/>
  <c r="F606" i="7"/>
  <c r="J602" i="7"/>
  <c r="H602" i="7"/>
  <c r="E137" i="9" s="1"/>
  <c r="F602" i="7"/>
  <c r="H596" i="7"/>
  <c r="I596" i="7" s="1"/>
  <c r="F596" i="7"/>
  <c r="J558" i="7"/>
  <c r="H558" i="7"/>
  <c r="F558" i="7"/>
  <c r="J551" i="7"/>
  <c r="H551" i="7"/>
  <c r="F551" i="7"/>
  <c r="J538" i="7"/>
  <c r="H538" i="7"/>
  <c r="F538" i="7"/>
  <c r="J535" i="7"/>
  <c r="H535" i="7"/>
  <c r="F535" i="7"/>
  <c r="J532" i="7"/>
  <c r="H532" i="7"/>
  <c r="F532" i="7"/>
  <c r="J515" i="7"/>
  <c r="H515" i="7"/>
  <c r="F515" i="7"/>
  <c r="J512" i="7"/>
  <c r="H512" i="7"/>
  <c r="F512" i="7"/>
  <c r="J485" i="7"/>
  <c r="H485" i="7"/>
  <c r="F485" i="7"/>
  <c r="J482" i="7"/>
  <c r="H482" i="7"/>
  <c r="F482" i="7"/>
  <c r="J479" i="7"/>
  <c r="H479" i="7"/>
  <c r="F479" i="7"/>
  <c r="J443" i="7"/>
  <c r="H443" i="7"/>
  <c r="F443" i="7"/>
  <c r="J440" i="7"/>
  <c r="H440" i="7"/>
  <c r="E558" i="9" s="1"/>
  <c r="F440" i="7"/>
  <c r="D558" i="9" s="1"/>
  <c r="H429" i="7"/>
  <c r="F429" i="7"/>
  <c r="J425" i="7"/>
  <c r="J270" i="7"/>
  <c r="H270" i="7"/>
  <c r="F270" i="7"/>
  <c r="J158" i="7"/>
  <c r="H158" i="7"/>
  <c r="F158" i="7"/>
  <c r="J145" i="7"/>
  <c r="H145" i="7"/>
  <c r="F145" i="7"/>
  <c r="J142" i="7"/>
  <c r="H142" i="7"/>
  <c r="F142" i="7"/>
  <c r="J139" i="7"/>
  <c r="H139" i="7"/>
  <c r="F139" i="7"/>
  <c r="J134" i="7"/>
  <c r="H134" i="7"/>
  <c r="AE72" i="2"/>
  <c r="AF72" i="2"/>
  <c r="AD72" i="2"/>
  <c r="J107" i="7"/>
  <c r="H107" i="7"/>
  <c r="F107" i="7"/>
  <c r="J104" i="7"/>
  <c r="F445" i="9" s="1"/>
  <c r="F444" i="9" s="1"/>
  <c r="F443" i="9" s="1"/>
  <c r="H104" i="7"/>
  <c r="E445" i="9" s="1"/>
  <c r="E444" i="9" s="1"/>
  <c r="E443" i="9" s="1"/>
  <c r="F104" i="7"/>
  <c r="D445" i="9" s="1"/>
  <c r="D444" i="9" s="1"/>
  <c r="D443" i="9" s="1"/>
  <c r="J101" i="7"/>
  <c r="H101" i="7"/>
  <c r="F101" i="7"/>
  <c r="J98" i="7"/>
  <c r="H98" i="7"/>
  <c r="F98" i="7"/>
  <c r="J89" i="7"/>
  <c r="H89" i="7"/>
  <c r="F89" i="7"/>
  <c r="J86" i="7"/>
  <c r="H86" i="7"/>
  <c r="F86" i="7"/>
  <c r="J83" i="7"/>
  <c r="H83" i="7"/>
  <c r="F83" i="7"/>
  <c r="J36" i="7"/>
  <c r="H36" i="7"/>
  <c r="F36" i="7"/>
  <c r="J33" i="7"/>
  <c r="H33" i="7"/>
  <c r="F33" i="7"/>
  <c r="J30" i="7"/>
  <c r="H30" i="7"/>
  <c r="F30" i="7"/>
  <c r="J26" i="7"/>
  <c r="H26" i="7"/>
  <c r="F26" i="7"/>
  <c r="J23" i="7"/>
  <c r="H23" i="7"/>
  <c r="F23" i="7"/>
  <c r="D87" i="9" l="1"/>
  <c r="F87" i="9"/>
  <c r="D543" i="9"/>
  <c r="E88" i="9"/>
  <c r="F88" i="9"/>
  <c r="D88" i="9"/>
  <c r="E87" i="9"/>
  <c r="AD633" i="2" l="1"/>
  <c r="AE907" i="2" l="1"/>
  <c r="AE906" i="2" s="1"/>
  <c r="AF907" i="2"/>
  <c r="AF906" i="2" s="1"/>
  <c r="AD907" i="2"/>
  <c r="AD906" i="2" s="1"/>
  <c r="AE804" i="2"/>
  <c r="AE803" i="2" s="1"/>
  <c r="AF804" i="2"/>
  <c r="AF803" i="2" s="1"/>
  <c r="AD804" i="2"/>
  <c r="AD803" i="2" s="1"/>
  <c r="AE633" i="2"/>
  <c r="AF633" i="2"/>
  <c r="AF915" i="2"/>
  <c r="AF914" i="2" s="1"/>
  <c r="AF913" i="2" s="1"/>
  <c r="AF912" i="2" s="1"/>
  <c r="AF911" i="2" s="1"/>
  <c r="AF910" i="2" s="1"/>
  <c r="AF909" i="2" s="1"/>
  <c r="AE915" i="2"/>
  <c r="AE914" i="2" s="1"/>
  <c r="AE913" i="2" s="1"/>
  <c r="AE912" i="2" s="1"/>
  <c r="AE911" i="2" s="1"/>
  <c r="AE910" i="2" s="1"/>
  <c r="AE909" i="2" s="1"/>
  <c r="AD915" i="2"/>
  <c r="AD914" i="2" s="1"/>
  <c r="AD913" i="2" s="1"/>
  <c r="AD912" i="2" s="1"/>
  <c r="AD911" i="2" s="1"/>
  <c r="AD910" i="2" s="1"/>
  <c r="AD909" i="2" s="1"/>
  <c r="AF904" i="2"/>
  <c r="AF903" i="2" s="1"/>
  <c r="AE904" i="2"/>
  <c r="AE903" i="2" s="1"/>
  <c r="AD904" i="2"/>
  <c r="AD903" i="2" s="1"/>
  <c r="AF901" i="2"/>
  <c r="AF900" i="2" s="1"/>
  <c r="AE901" i="2"/>
  <c r="AE900" i="2" s="1"/>
  <c r="AD901" i="2"/>
  <c r="AD900" i="2" s="1"/>
  <c r="AF898" i="2"/>
  <c r="AF897" i="2" s="1"/>
  <c r="AE898" i="2"/>
  <c r="AE897" i="2" s="1"/>
  <c r="AD898" i="2"/>
  <c r="AD897" i="2" s="1"/>
  <c r="AF862" i="2"/>
  <c r="AF861" i="2" s="1"/>
  <c r="AF860" i="2" s="1"/>
  <c r="AF859" i="2" s="1"/>
  <c r="AF858" i="2" s="1"/>
  <c r="AF857" i="2" s="1"/>
  <c r="AE862" i="2"/>
  <c r="AE861" i="2" s="1"/>
  <c r="AE860" i="2" s="1"/>
  <c r="AE859" i="2" s="1"/>
  <c r="AE858" i="2" s="1"/>
  <c r="AE857" i="2" s="1"/>
  <c r="AD862" i="2"/>
  <c r="AD861" i="2" s="1"/>
  <c r="AD860" i="2" s="1"/>
  <c r="AD859" i="2" s="1"/>
  <c r="AD858" i="2" s="1"/>
  <c r="AD857" i="2" s="1"/>
  <c r="AF843" i="2"/>
  <c r="AF842" i="2" s="1"/>
  <c r="AE843" i="2"/>
  <c r="AE842" i="2" s="1"/>
  <c r="AD843" i="2"/>
  <c r="AD842" i="2" s="1"/>
  <c r="AF840" i="2"/>
  <c r="AF839" i="2" s="1"/>
  <c r="AE840" i="2"/>
  <c r="AE839" i="2" s="1"/>
  <c r="AD840" i="2"/>
  <c r="AD839" i="2" s="1"/>
  <c r="AF837" i="2"/>
  <c r="AF836" i="2" s="1"/>
  <c r="AE837" i="2"/>
  <c r="AE836" i="2" s="1"/>
  <c r="AD837" i="2"/>
  <c r="AD836" i="2" s="1"/>
  <c r="AF801" i="2"/>
  <c r="AF800" i="2" s="1"/>
  <c r="AF796" i="2" s="1"/>
  <c r="AE801" i="2"/>
  <c r="AE800" i="2" s="1"/>
  <c r="AE796" i="2" s="1"/>
  <c r="AD801" i="2"/>
  <c r="AD800" i="2" s="1"/>
  <c r="AD796" i="2" s="1"/>
  <c r="AE790" i="2"/>
  <c r="AE789" i="2" s="1"/>
  <c r="AE788" i="2" s="1"/>
  <c r="AD790" i="2"/>
  <c r="AD789" i="2" s="1"/>
  <c r="AD788" i="2" s="1"/>
  <c r="AF785" i="2"/>
  <c r="AF778" i="2" s="1"/>
  <c r="AF724" i="2"/>
  <c r="AF723" i="2" s="1"/>
  <c r="AF722" i="2" s="1"/>
  <c r="AF721" i="2" s="1"/>
  <c r="AE724" i="2"/>
  <c r="AE723" i="2" s="1"/>
  <c r="AE722" i="2" s="1"/>
  <c r="AE721" i="2" s="1"/>
  <c r="AF712" i="2"/>
  <c r="AF711" i="2" s="1"/>
  <c r="AE712" i="2"/>
  <c r="AE711" i="2" s="1"/>
  <c r="AD712" i="2"/>
  <c r="AD711" i="2" s="1"/>
  <c r="AF696" i="2"/>
  <c r="AE696" i="2"/>
  <c r="AD696" i="2"/>
  <c r="AF694" i="2"/>
  <c r="AE694" i="2"/>
  <c r="AD694" i="2"/>
  <c r="AF692" i="2"/>
  <c r="AE692" i="2"/>
  <c r="AD692" i="2"/>
  <c r="AF685" i="2"/>
  <c r="AF684" i="2" s="1"/>
  <c r="AF683" i="2" s="1"/>
  <c r="AF682" i="2" s="1"/>
  <c r="AF681" i="2" s="1"/>
  <c r="AF680" i="2" s="1"/>
  <c r="AE685" i="2"/>
  <c r="AE684" i="2" s="1"/>
  <c r="AE683" i="2" s="1"/>
  <c r="AE682" i="2" s="1"/>
  <c r="AE681" i="2" s="1"/>
  <c r="AE680" i="2" s="1"/>
  <c r="AD685" i="2"/>
  <c r="AD684" i="2" s="1"/>
  <c r="AD683" i="2" s="1"/>
  <c r="AD682" i="2" s="1"/>
  <c r="AD681" i="2" s="1"/>
  <c r="AD680" i="2" s="1"/>
  <c r="AE677" i="2"/>
  <c r="AE676" i="2" s="1"/>
  <c r="AE675" i="2" s="1"/>
  <c r="AD677" i="2"/>
  <c r="AD676" i="2" s="1"/>
  <c r="AD675" i="2" s="1"/>
  <c r="AF668" i="2"/>
  <c r="AF667" i="2" s="1"/>
  <c r="AE668" i="2"/>
  <c r="AE667" i="2" s="1"/>
  <c r="AD668" i="2"/>
  <c r="AD667" i="2" s="1"/>
  <c r="AF661" i="2"/>
  <c r="AF660" i="2" s="1"/>
  <c r="AE661" i="2"/>
  <c r="AE660" i="2" s="1"/>
  <c r="AD661" i="2"/>
  <c r="AD660" i="2" s="1"/>
  <c r="AF658" i="2"/>
  <c r="AF657" i="2" s="1"/>
  <c r="AE658" i="2"/>
  <c r="AE657" i="2" s="1"/>
  <c r="AD658" i="2"/>
  <c r="AD657" i="2" s="1"/>
  <c r="AF655" i="2"/>
  <c r="AF654" i="2" s="1"/>
  <c r="AE655" i="2"/>
  <c r="AE654" i="2" s="1"/>
  <c r="AD655" i="2"/>
  <c r="AD654" i="2" s="1"/>
  <c r="AF652" i="2"/>
  <c r="AF651" i="2" s="1"/>
  <c r="AE652" i="2"/>
  <c r="AE651" i="2" s="1"/>
  <c r="AD652" i="2"/>
  <c r="AD651" i="2" s="1"/>
  <c r="AF637" i="2"/>
  <c r="AE637" i="2"/>
  <c r="AD637" i="2"/>
  <c r="AD632" i="2" s="1"/>
  <c r="AD631" i="2" s="1"/>
  <c r="AF629" i="2"/>
  <c r="AF628" i="2" s="1"/>
  <c r="AF627" i="2" s="1"/>
  <c r="AE629" i="2"/>
  <c r="AE628" i="2" s="1"/>
  <c r="AE627" i="2" s="1"/>
  <c r="AD629" i="2"/>
  <c r="AD628" i="2" s="1"/>
  <c r="AD627" i="2" s="1"/>
  <c r="AF623" i="2"/>
  <c r="AF622" i="2" s="1"/>
  <c r="AF621" i="2" s="1"/>
  <c r="AF620" i="2" s="1"/>
  <c r="AE623" i="2"/>
  <c r="AE622" i="2" s="1"/>
  <c r="AE621" i="2" s="1"/>
  <c r="AE620" i="2" s="1"/>
  <c r="AD623" i="2"/>
  <c r="AD622" i="2" s="1"/>
  <c r="AD621" i="2" s="1"/>
  <c r="AD620" i="2" s="1"/>
  <c r="AF599" i="2"/>
  <c r="AF598" i="2" s="1"/>
  <c r="AF597" i="2" s="1"/>
  <c r="AE599" i="2"/>
  <c r="AE598" i="2" s="1"/>
  <c r="AE597" i="2" s="1"/>
  <c r="AD599" i="2"/>
  <c r="AD598" i="2" s="1"/>
  <c r="AD597" i="2" s="1"/>
  <c r="AF592" i="2"/>
  <c r="AF591" i="2" s="1"/>
  <c r="AF590" i="2" s="1"/>
  <c r="AE592" i="2"/>
  <c r="AE591" i="2" s="1"/>
  <c r="AE590" i="2" s="1"/>
  <c r="AD592" i="2"/>
  <c r="AD591" i="2" s="1"/>
  <c r="AD590" i="2" s="1"/>
  <c r="AF579" i="2"/>
  <c r="AF578" i="2" s="1"/>
  <c r="AE579" i="2"/>
  <c r="AE578" i="2" s="1"/>
  <c r="AD579" i="2"/>
  <c r="AD578" i="2" s="1"/>
  <c r="AF576" i="2"/>
  <c r="AF575" i="2" s="1"/>
  <c r="AE576" i="2"/>
  <c r="AE575" i="2" s="1"/>
  <c r="AD576" i="2"/>
  <c r="AD575" i="2" s="1"/>
  <c r="AF573" i="2"/>
  <c r="AF572" i="2" s="1"/>
  <c r="AE573" i="2"/>
  <c r="AE572" i="2" s="1"/>
  <c r="AD573" i="2"/>
  <c r="AD572" i="2" s="1"/>
  <c r="AF556" i="2"/>
  <c r="AF555" i="2" s="1"/>
  <c r="AE556" i="2"/>
  <c r="AE555" i="2" s="1"/>
  <c r="AD556" i="2"/>
  <c r="AD555" i="2" s="1"/>
  <c r="AF553" i="2"/>
  <c r="AF552" i="2" s="1"/>
  <c r="AF551" i="2" s="1"/>
  <c r="AE553" i="2"/>
  <c r="AE552" i="2" s="1"/>
  <c r="AE551" i="2" s="1"/>
  <c r="AE550" i="2" s="1"/>
  <c r="AD553" i="2"/>
  <c r="AD552" i="2" s="1"/>
  <c r="AD551" i="2" s="1"/>
  <c r="AF544" i="2"/>
  <c r="AF543" i="2" s="1"/>
  <c r="AF542" i="2" s="1"/>
  <c r="AF541" i="2" s="1"/>
  <c r="AF540" i="2" s="1"/>
  <c r="AF539" i="2" s="1"/>
  <c r="AF538" i="2" s="1"/>
  <c r="AE544" i="2"/>
  <c r="AE543" i="2" s="1"/>
  <c r="AE542" i="2" s="1"/>
  <c r="AE541" i="2" s="1"/>
  <c r="AE540" i="2" s="1"/>
  <c r="AE539" i="2" s="1"/>
  <c r="AE538" i="2" s="1"/>
  <c r="AD544" i="2"/>
  <c r="AD543" i="2" s="1"/>
  <c r="AD542" i="2" s="1"/>
  <c r="AD541" i="2" s="1"/>
  <c r="AD540" i="2" s="1"/>
  <c r="AD539" i="2" s="1"/>
  <c r="AD538" i="2" s="1"/>
  <c r="AF535" i="2"/>
  <c r="AE535" i="2"/>
  <c r="AE534" i="2" s="1"/>
  <c r="AD535" i="2"/>
  <c r="AD534" i="2" s="1"/>
  <c r="AF528" i="2"/>
  <c r="AF527" i="2" s="1"/>
  <c r="AF526" i="2" s="1"/>
  <c r="AF525" i="2" s="1"/>
  <c r="AF524" i="2" s="1"/>
  <c r="AF523" i="2" s="1"/>
  <c r="AE528" i="2"/>
  <c r="AE527" i="2" s="1"/>
  <c r="AE526" i="2" s="1"/>
  <c r="AE525" i="2" s="1"/>
  <c r="AE524" i="2" s="1"/>
  <c r="AE523" i="2" s="1"/>
  <c r="AD528" i="2"/>
  <c r="AD527" i="2" s="1"/>
  <c r="AD526" i="2" s="1"/>
  <c r="AD525" i="2" s="1"/>
  <c r="AD524" i="2" s="1"/>
  <c r="AD523" i="2" s="1"/>
  <c r="AF520" i="2"/>
  <c r="AE520" i="2"/>
  <c r="AD520" i="2"/>
  <c r="AB520" i="2"/>
  <c r="AB519" i="2" s="1"/>
  <c r="AF519" i="2"/>
  <c r="AE519" i="2"/>
  <c r="AD519" i="2"/>
  <c r="AF517" i="2"/>
  <c r="AE517" i="2"/>
  <c r="AD517" i="2"/>
  <c r="AB517" i="2"/>
  <c r="AB516" i="2" s="1"/>
  <c r="AF516" i="2"/>
  <c r="AE516" i="2"/>
  <c r="AD516" i="2"/>
  <c r="AF514" i="2"/>
  <c r="AF513" i="2" s="1"/>
  <c r="AE514" i="2"/>
  <c r="AE513" i="2" s="1"/>
  <c r="AD514" i="2"/>
  <c r="AD513" i="2" s="1"/>
  <c r="AF509" i="2"/>
  <c r="AE509" i="2"/>
  <c r="AD509" i="2"/>
  <c r="AF507" i="2"/>
  <c r="AE507" i="2"/>
  <c r="AD507" i="2"/>
  <c r="AF503" i="2"/>
  <c r="AF502" i="2" s="1"/>
  <c r="AF501" i="2" s="1"/>
  <c r="AE503" i="2"/>
  <c r="AE502" i="2" s="1"/>
  <c r="AE501" i="2" s="1"/>
  <c r="AD503" i="2"/>
  <c r="AD502" i="2" s="1"/>
  <c r="AD501" i="2" s="1"/>
  <c r="AF550" i="2" l="1"/>
  <c r="AF549" i="2" s="1"/>
  <c r="AD550" i="2"/>
  <c r="AE715" i="2"/>
  <c r="AF715" i="2"/>
  <c r="AE533" i="2"/>
  <c r="AE532" i="2" s="1"/>
  <c r="AE531" i="2" s="1"/>
  <c r="AE530" i="2" s="1"/>
  <c r="AE522" i="2" s="1"/>
  <c r="AD533" i="2"/>
  <c r="AD532" i="2" s="1"/>
  <c r="AD531" i="2" s="1"/>
  <c r="AD530" i="2" s="1"/>
  <c r="AD522" i="2" s="1"/>
  <c r="AD795" i="2"/>
  <c r="AD549" i="2"/>
  <c r="AE549" i="2"/>
  <c r="AE626" i="2"/>
  <c r="AF626" i="2"/>
  <c r="AF571" i="2"/>
  <c r="AF567" i="2" s="1"/>
  <c r="AF566" i="2" s="1"/>
  <c r="AE571" i="2"/>
  <c r="AE567" i="2" s="1"/>
  <c r="AE566" i="2" s="1"/>
  <c r="AF534" i="2"/>
  <c r="AD710" i="2"/>
  <c r="AD709" i="2" s="1"/>
  <c r="AD708" i="2" s="1"/>
  <c r="AD707" i="2" s="1"/>
  <c r="AE710" i="2"/>
  <c r="AE709" i="2" s="1"/>
  <c r="AE708" i="2" s="1"/>
  <c r="AE707" i="2" s="1"/>
  <c r="AF710" i="2"/>
  <c r="AF709" i="2" s="1"/>
  <c r="AF708" i="2" s="1"/>
  <c r="AF707" i="2" s="1"/>
  <c r="AD671" i="2"/>
  <c r="AD670" i="2" s="1"/>
  <c r="AD666" i="2" s="1"/>
  <c r="AD665" i="2" s="1"/>
  <c r="F660" i="7"/>
  <c r="AF670" i="2"/>
  <c r="AF666" i="2" s="1"/>
  <c r="J660" i="7"/>
  <c r="AE671" i="2"/>
  <c r="AE670" i="2" s="1"/>
  <c r="AE666" i="2" s="1"/>
  <c r="H660" i="7"/>
  <c r="AD785" i="2"/>
  <c r="AD778" i="2" s="1"/>
  <c r="F425" i="7"/>
  <c r="AF790" i="2"/>
  <c r="AF789" i="2" s="1"/>
  <c r="AF788" i="2" s="1"/>
  <c r="J429" i="7"/>
  <c r="AE785" i="2"/>
  <c r="AE778" i="2" s="1"/>
  <c r="H425" i="7"/>
  <c r="AD876" i="2"/>
  <c r="AD875" i="2" s="1"/>
  <c r="AD874" i="2" s="1"/>
  <c r="F758" i="7"/>
  <c r="AF876" i="2"/>
  <c r="AF875" i="2" s="1"/>
  <c r="AF874" i="2" s="1"/>
  <c r="AF677" i="2"/>
  <c r="AF676" i="2" s="1"/>
  <c r="AF675" i="2" s="1"/>
  <c r="J666" i="7"/>
  <c r="AD724" i="2"/>
  <c r="AE876" i="2"/>
  <c r="AE875" i="2" s="1"/>
  <c r="AE874" i="2" s="1"/>
  <c r="H758" i="7"/>
  <c r="AE896" i="2"/>
  <c r="AE895" i="2" s="1"/>
  <c r="AE888" i="2" s="1"/>
  <c r="AF896" i="2"/>
  <c r="AF895" i="2" s="1"/>
  <c r="AF888" i="2" s="1"/>
  <c r="AD896" i="2"/>
  <c r="AD895" i="2" s="1"/>
  <c r="AD888" i="2" s="1"/>
  <c r="AE512" i="2"/>
  <c r="AE511" i="2" s="1"/>
  <c r="AE632" i="2"/>
  <c r="AE631" i="2" s="1"/>
  <c r="AF512" i="2"/>
  <c r="AF511" i="2" s="1"/>
  <c r="AF691" i="2"/>
  <c r="AF690" i="2" s="1"/>
  <c r="AF689" i="2" s="1"/>
  <c r="AF688" i="2" s="1"/>
  <c r="AF687" i="2" s="1"/>
  <c r="AF679" i="2" s="1"/>
  <c r="AF506" i="2"/>
  <c r="AF505" i="2" s="1"/>
  <c r="AD512" i="2"/>
  <c r="AD511" i="2" s="1"/>
  <c r="AE506" i="2"/>
  <c r="AE505" i="2" s="1"/>
  <c r="AE691" i="2"/>
  <c r="AE690" i="2" s="1"/>
  <c r="AE689" i="2" s="1"/>
  <c r="AE688" i="2" s="1"/>
  <c r="AE687" i="2" s="1"/>
  <c r="AE679" i="2" s="1"/>
  <c r="AD835" i="2"/>
  <c r="AD834" i="2" s="1"/>
  <c r="AD506" i="2"/>
  <c r="AD505" i="2" s="1"/>
  <c r="AF739" i="2"/>
  <c r="AE739" i="2"/>
  <c r="AE650" i="2"/>
  <c r="AE649" i="2" s="1"/>
  <c r="AE648" i="2" s="1"/>
  <c r="AE647" i="2" s="1"/>
  <c r="AD691" i="2"/>
  <c r="AD690" i="2" s="1"/>
  <c r="AD689" i="2" s="1"/>
  <c r="AD688" i="2" s="1"/>
  <c r="AD687" i="2" s="1"/>
  <c r="AD679" i="2" s="1"/>
  <c r="AF835" i="2"/>
  <c r="AF834" i="2" s="1"/>
  <c r="AF650" i="2"/>
  <c r="AF649" i="2" s="1"/>
  <c r="AF648" i="2" s="1"/>
  <c r="AF647" i="2" s="1"/>
  <c r="AD571" i="2"/>
  <c r="AD567" i="2" s="1"/>
  <c r="AD566" i="2" s="1"/>
  <c r="AD565" i="2" s="1"/>
  <c r="AD650" i="2"/>
  <c r="AD649" i="2" s="1"/>
  <c r="AD648" i="2" s="1"/>
  <c r="AD647" i="2" s="1"/>
  <c r="AF632" i="2"/>
  <c r="AF631" i="2" s="1"/>
  <c r="AE835" i="2"/>
  <c r="AE834" i="2" s="1"/>
  <c r="AE833" i="2" s="1"/>
  <c r="AF494" i="2"/>
  <c r="AF493" i="2" s="1"/>
  <c r="AF492" i="2" s="1"/>
  <c r="AF491" i="2" s="1"/>
  <c r="AF490" i="2" s="1"/>
  <c r="AF489" i="2" s="1"/>
  <c r="AF488" i="2" s="1"/>
  <c r="AE494" i="2"/>
  <c r="AE493" i="2" s="1"/>
  <c r="AE492" i="2" s="1"/>
  <c r="AE491" i="2" s="1"/>
  <c r="AE490" i="2" s="1"/>
  <c r="AE489" i="2" s="1"/>
  <c r="AE488" i="2" s="1"/>
  <c r="AD494" i="2"/>
  <c r="AD493" i="2" s="1"/>
  <c r="AD492" i="2" s="1"/>
  <c r="AD491" i="2" s="1"/>
  <c r="AD490" i="2" s="1"/>
  <c r="AD489" i="2" s="1"/>
  <c r="AD488" i="2" s="1"/>
  <c r="AF482" i="2"/>
  <c r="AE482" i="2"/>
  <c r="AD482" i="2"/>
  <c r="AB482" i="2"/>
  <c r="AB481" i="2" s="1"/>
  <c r="AF481" i="2"/>
  <c r="AE481" i="2"/>
  <c r="AD481" i="2"/>
  <c r="AF479" i="2"/>
  <c r="AE479" i="2"/>
  <c r="AD479" i="2"/>
  <c r="AB479" i="2"/>
  <c r="AB478" i="2" s="1"/>
  <c r="AF478" i="2"/>
  <c r="AE478" i="2"/>
  <c r="AD478" i="2"/>
  <c r="AF476" i="2"/>
  <c r="AF475" i="2" s="1"/>
  <c r="AE476" i="2"/>
  <c r="AE475" i="2" s="1"/>
  <c r="AD476" i="2"/>
  <c r="AD475" i="2" s="1"/>
  <c r="AE565" i="2" l="1"/>
  <c r="AE564" i="2" s="1"/>
  <c r="AD626" i="2"/>
  <c r="AD625" i="2" s="1"/>
  <c r="AD619" i="2" s="1"/>
  <c r="AD618" i="2" s="1"/>
  <c r="AD723" i="2"/>
  <c r="AF533" i="2"/>
  <c r="AF532" i="2" s="1"/>
  <c r="AF531" i="2" s="1"/>
  <c r="AF530" i="2" s="1"/>
  <c r="AF522" i="2" s="1"/>
  <c r="AE474" i="2"/>
  <c r="AD873" i="2"/>
  <c r="AD872" i="2" s="1"/>
  <c r="AD871" i="2" s="1"/>
  <c r="AD856" i="2" s="1"/>
  <c r="AF873" i="2"/>
  <c r="AF872" i="2" s="1"/>
  <c r="AF871" i="2" s="1"/>
  <c r="AF856" i="2" s="1"/>
  <c r="AE873" i="2"/>
  <c r="AE872" i="2" s="1"/>
  <c r="AE871" i="2" s="1"/>
  <c r="AE856" i="2" s="1"/>
  <c r="AE777" i="2"/>
  <c r="AD777" i="2"/>
  <c r="AD776" i="2" s="1"/>
  <c r="AD775" i="2" s="1"/>
  <c r="AD887" i="2"/>
  <c r="AD886" i="2" s="1"/>
  <c r="AF887" i="2"/>
  <c r="AF886" i="2" s="1"/>
  <c r="AE887" i="2"/>
  <c r="AE886" i="2" s="1"/>
  <c r="AE665" i="2"/>
  <c r="AE664" i="2" s="1"/>
  <c r="AE663" i="2" s="1"/>
  <c r="AF665" i="2"/>
  <c r="AF664" i="2" s="1"/>
  <c r="AF663" i="2" s="1"/>
  <c r="AE625" i="2"/>
  <c r="AE619" i="2" s="1"/>
  <c r="AE618" i="2" s="1"/>
  <c r="AD674" i="2"/>
  <c r="AD673" i="2" s="1"/>
  <c r="AF625" i="2"/>
  <c r="AF619" i="2" s="1"/>
  <c r="AF618" i="2" s="1"/>
  <c r="AF674" i="2"/>
  <c r="AF673" i="2" s="1"/>
  <c r="AE674" i="2"/>
  <c r="AE673" i="2" s="1"/>
  <c r="AF548" i="2"/>
  <c r="AF547" i="2" s="1"/>
  <c r="AE548" i="2"/>
  <c r="AE547" i="2" s="1"/>
  <c r="AD664" i="2"/>
  <c r="AD663" i="2" s="1"/>
  <c r="AF833" i="2"/>
  <c r="AD833" i="2"/>
  <c r="AD739" i="2"/>
  <c r="AD474" i="2"/>
  <c r="AD473" i="2" s="1"/>
  <c r="AD472" i="2" s="1"/>
  <c r="AD500" i="2"/>
  <c r="AD499" i="2" s="1"/>
  <c r="AD498" i="2" s="1"/>
  <c r="AE500" i="2"/>
  <c r="AE499" i="2" s="1"/>
  <c r="AE498" i="2" s="1"/>
  <c r="AF500" i="2"/>
  <c r="AF499" i="2" s="1"/>
  <c r="AF498" i="2" s="1"/>
  <c r="AE473" i="2"/>
  <c r="AE472" i="2" s="1"/>
  <c r="AF474" i="2"/>
  <c r="AF473" i="2" s="1"/>
  <c r="AF472" i="2" s="1"/>
  <c r="AF777" i="2"/>
  <c r="AD497" i="2" l="1"/>
  <c r="AD496" i="2" s="1"/>
  <c r="AE714" i="2"/>
  <c r="AE706" i="2" s="1"/>
  <c r="AD722" i="2"/>
  <c r="AD721" i="2" s="1"/>
  <c r="AD715" i="2" s="1"/>
  <c r="AD714" i="2" s="1"/>
  <c r="AD706" i="2" s="1"/>
  <c r="AF471" i="2"/>
  <c r="AF470" i="2" s="1"/>
  <c r="AE471" i="2"/>
  <c r="AE470" i="2" s="1"/>
  <c r="AD471" i="2"/>
  <c r="AD470" i="2" s="1"/>
  <c r="AF646" i="2"/>
  <c r="AD646" i="2"/>
  <c r="AE646" i="2"/>
  <c r="AE825" i="2"/>
  <c r="AE818" i="2" s="1"/>
  <c r="AD825" i="2"/>
  <c r="AD818" i="2" s="1"/>
  <c r="AD732" i="2" s="1"/>
  <c r="AF825" i="2"/>
  <c r="AF818" i="2" s="1"/>
  <c r="AD548" i="2"/>
  <c r="AD547" i="2" s="1"/>
  <c r="AF565" i="2"/>
  <c r="AF564" i="2" s="1"/>
  <c r="AD564" i="2"/>
  <c r="AF497" i="2"/>
  <c r="AF496" i="2" s="1"/>
  <c r="AE497" i="2"/>
  <c r="AE496" i="2" s="1"/>
  <c r="AF546" i="2" l="1"/>
  <c r="AF537" i="2" s="1"/>
  <c r="AE546" i="2"/>
  <c r="AE537" i="2" s="1"/>
  <c r="AD469" i="2"/>
  <c r="AD468" i="2" s="1"/>
  <c r="AE469" i="2"/>
  <c r="AE468" i="2" s="1"/>
  <c r="AF469" i="2"/>
  <c r="AF468" i="2" s="1"/>
  <c r="AD546" i="2"/>
  <c r="AD537" i="2" s="1"/>
  <c r="AF466" i="2"/>
  <c r="AF465" i="2" s="1"/>
  <c r="AF464" i="2" s="1"/>
  <c r="AF463" i="2" s="1"/>
  <c r="AF462" i="2" s="1"/>
  <c r="AE466" i="2"/>
  <c r="AE465" i="2" s="1"/>
  <c r="AE464" i="2" s="1"/>
  <c r="AE463" i="2" s="1"/>
  <c r="AE462" i="2" s="1"/>
  <c r="AD466" i="2"/>
  <c r="AD465" i="2" s="1"/>
  <c r="AD464" i="2" s="1"/>
  <c r="AD463" i="2" s="1"/>
  <c r="AD462" i="2" s="1"/>
  <c r="AF458" i="2"/>
  <c r="AF457" i="2" s="1"/>
  <c r="AE458" i="2"/>
  <c r="AE457" i="2" s="1"/>
  <c r="AD458" i="2"/>
  <c r="AD457" i="2" s="1"/>
  <c r="AF455" i="2"/>
  <c r="AF454" i="2" s="1"/>
  <c r="AE455" i="2"/>
  <c r="AE454" i="2" s="1"/>
  <c r="AD455" i="2"/>
  <c r="AD454" i="2" s="1"/>
  <c r="AF452" i="2"/>
  <c r="AF451" i="2" s="1"/>
  <c r="AE452" i="2"/>
  <c r="AE451" i="2" s="1"/>
  <c r="AD452" i="2"/>
  <c r="AD451" i="2" s="1"/>
  <c r="AF448" i="2"/>
  <c r="AE448" i="2"/>
  <c r="AD448" i="2"/>
  <c r="AF447" i="2"/>
  <c r="AE447" i="2"/>
  <c r="AD447" i="2"/>
  <c r="AF445" i="2"/>
  <c r="AF444" i="2" s="1"/>
  <c r="AE445" i="2"/>
  <c r="AE444" i="2" s="1"/>
  <c r="AD445" i="2"/>
  <c r="AD444" i="2" s="1"/>
  <c r="AD698" i="2" l="1"/>
  <c r="AD450" i="2"/>
  <c r="AD443" i="2" s="1"/>
  <c r="AD442" i="2" s="1"/>
  <c r="AE461" i="2"/>
  <c r="AE460" i="2" s="1"/>
  <c r="AF461" i="2"/>
  <c r="AF460" i="2" s="1"/>
  <c r="AE450" i="2"/>
  <c r="AE443" i="2" s="1"/>
  <c r="AE442" i="2" s="1"/>
  <c r="AD461" i="2"/>
  <c r="AD460" i="2" s="1"/>
  <c r="AF450" i="2"/>
  <c r="AF443" i="2" s="1"/>
  <c r="AF442" i="2" s="1"/>
  <c r="AE441" i="2" l="1"/>
  <c r="AE440" i="2" s="1"/>
  <c r="AF441" i="2"/>
  <c r="AF440" i="2" s="1"/>
  <c r="AD441" i="2"/>
  <c r="AD440" i="2" s="1"/>
  <c r="F396" i="7" l="1"/>
  <c r="D250" i="9" s="1"/>
  <c r="H396" i="7"/>
  <c r="F640" i="9" l="1"/>
  <c r="F639" i="9" s="1"/>
  <c r="F638" i="9" s="1"/>
  <c r="E640" i="9"/>
  <c r="E639" i="9" s="1"/>
  <c r="E638" i="9" s="1"/>
  <c r="D640" i="9"/>
  <c r="D639" i="9" s="1"/>
  <c r="D638" i="9" s="1"/>
  <c r="F106" i="7" l="1"/>
  <c r="F105" i="7" s="1"/>
  <c r="J106" i="7"/>
  <c r="J105" i="7" s="1"/>
  <c r="H106" i="7"/>
  <c r="H105" i="7" s="1"/>
  <c r="D176" i="9"/>
  <c r="D175" i="9" s="1"/>
  <c r="H442" i="7"/>
  <c r="H441" i="7" s="1"/>
  <c r="E107" i="9"/>
  <c r="E106" i="9" s="1"/>
  <c r="E105" i="9" s="1"/>
  <c r="E104" i="9" s="1"/>
  <c r="F107" i="9"/>
  <c r="F106" i="9" s="1"/>
  <c r="F105" i="9" s="1"/>
  <c r="F104" i="9" s="1"/>
  <c r="F595" i="7"/>
  <c r="F594" i="7" s="1"/>
  <c r="F593" i="7" s="1"/>
  <c r="F592" i="7" s="1"/>
  <c r="D135" i="9"/>
  <c r="D141" i="9"/>
  <c r="D142" i="9"/>
  <c r="D143" i="9"/>
  <c r="D145" i="9"/>
  <c r="D144" i="9" s="1"/>
  <c r="D151" i="9"/>
  <c r="D150" i="9" s="1"/>
  <c r="D149" i="9" s="1"/>
  <c r="D154" i="9"/>
  <c r="D153" i="9" s="1"/>
  <c r="D152" i="9" s="1"/>
  <c r="D157" i="9"/>
  <c r="D156" i="9" s="1"/>
  <c r="D155" i="9" s="1"/>
  <c r="D160" i="9"/>
  <c r="D159" i="9" s="1"/>
  <c r="D158" i="9" s="1"/>
  <c r="D557" i="9"/>
  <c r="D556" i="9" s="1"/>
  <c r="F458" i="7"/>
  <c r="D597" i="9"/>
  <c r="D596" i="9" s="1"/>
  <c r="D595" i="9" s="1"/>
  <c r="D600" i="9"/>
  <c r="D599" i="9" s="1"/>
  <c r="D598" i="9" s="1"/>
  <c r="D603" i="9"/>
  <c r="D602" i="9" s="1"/>
  <c r="D601" i="9" s="1"/>
  <c r="D542" i="9"/>
  <c r="D541" i="9" s="1"/>
  <c r="D540" i="9" s="1"/>
  <c r="D512" i="9"/>
  <c r="D511" i="9" s="1"/>
  <c r="D510" i="9" s="1"/>
  <c r="D509" i="9" s="1"/>
  <c r="F302" i="7"/>
  <c r="D498" i="9" s="1"/>
  <c r="D497" i="9" s="1"/>
  <c r="D496" i="9" s="1"/>
  <c r="D495" i="9" s="1"/>
  <c r="D494" i="9" s="1"/>
  <c r="F284" i="7"/>
  <c r="D483" i="9" s="1"/>
  <c r="D482" i="9" s="1"/>
  <c r="D481" i="9" s="1"/>
  <c r="D480" i="9" s="1"/>
  <c r="D487" i="9"/>
  <c r="D486" i="9" s="1"/>
  <c r="D485" i="9" s="1"/>
  <c r="D484" i="9" s="1"/>
  <c r="F75" i="7"/>
  <c r="D452" i="9" s="1"/>
  <c r="F407" i="7"/>
  <c r="D456" i="9" s="1"/>
  <c r="D461" i="9"/>
  <c r="D460" i="9" s="1"/>
  <c r="D459" i="9" s="1"/>
  <c r="F198" i="7"/>
  <c r="F179" i="7"/>
  <c r="F178" i="7" s="1"/>
  <c r="F177" i="7" s="1"/>
  <c r="F176" i="7" s="1"/>
  <c r="F175" i="7" s="1"/>
  <c r="F174" i="7" s="1"/>
  <c r="D358" i="9"/>
  <c r="D357" i="9" s="1"/>
  <c r="F126" i="7"/>
  <c r="F128" i="7"/>
  <c r="D362" i="9" s="1"/>
  <c r="D361" i="9" s="1"/>
  <c r="F341" i="7"/>
  <c r="D365" i="9" s="1"/>
  <c r="D364" i="9" s="1"/>
  <c r="D363" i="9" s="1"/>
  <c r="F131" i="7"/>
  <c r="D376" i="9"/>
  <c r="D375" i="9" s="1"/>
  <c r="D374" i="9" s="1"/>
  <c r="D379" i="9"/>
  <c r="D378" i="9" s="1"/>
  <c r="D377" i="9" s="1"/>
  <c r="F18" i="7"/>
  <c r="F59" i="7"/>
  <c r="D398" i="9" s="1"/>
  <c r="F62" i="7"/>
  <c r="D401" i="9" s="1"/>
  <c r="D400" i="9" s="1"/>
  <c r="D399" i="9" s="1"/>
  <c r="F65" i="7"/>
  <c r="D404" i="9" s="1"/>
  <c r="D403" i="9" s="1"/>
  <c r="D402" i="9" s="1"/>
  <c r="F205" i="7"/>
  <c r="D417" i="9" s="1"/>
  <c r="D416" i="9" s="1"/>
  <c r="D415" i="9" s="1"/>
  <c r="F150" i="7"/>
  <c r="D420" i="9" s="1"/>
  <c r="D419" i="9" s="1"/>
  <c r="D418" i="9" s="1"/>
  <c r="D428" i="9"/>
  <c r="D427" i="9" s="1"/>
  <c r="D426" i="9" s="1"/>
  <c r="F162" i="7"/>
  <c r="D432" i="9" s="1"/>
  <c r="D431" i="9" s="1"/>
  <c r="F164" i="7"/>
  <c r="D434" i="9" s="1"/>
  <c r="D433" i="9" s="1"/>
  <c r="F278" i="7"/>
  <c r="D442" i="9" s="1"/>
  <c r="D441" i="9" s="1"/>
  <c r="D440" i="9" s="1"/>
  <c r="F167" i="7"/>
  <c r="D437" i="9" s="1"/>
  <c r="D436" i="9" s="1"/>
  <c r="F169" i="7"/>
  <c r="D439" i="9" s="1"/>
  <c r="D438" i="9" s="1"/>
  <c r="D411" i="9"/>
  <c r="D410" i="9" s="1"/>
  <c r="D409" i="9" s="1"/>
  <c r="D414" i="9"/>
  <c r="D413" i="9" s="1"/>
  <c r="D412" i="9" s="1"/>
  <c r="D387" i="9"/>
  <c r="D386" i="9" s="1"/>
  <c r="D385" i="9" s="1"/>
  <c r="D384" i="9" s="1"/>
  <c r="D383" i="9" s="1"/>
  <c r="D305" i="9"/>
  <c r="D304" i="9" s="1"/>
  <c r="D303" i="9" s="1"/>
  <c r="D302" i="9" s="1"/>
  <c r="F617" i="7"/>
  <c r="D239" i="9" s="1"/>
  <c r="F262" i="7"/>
  <c r="D243" i="9" s="1"/>
  <c r="F258" i="7"/>
  <c r="F330" i="7"/>
  <c r="D249" i="9"/>
  <c r="D248" i="9" s="1"/>
  <c r="F399" i="7"/>
  <c r="D253" i="9" s="1"/>
  <c r="D252" i="9" s="1"/>
  <c r="F401" i="7"/>
  <c r="D255" i="9" s="1"/>
  <c r="D254" i="9" s="1"/>
  <c r="F333" i="7"/>
  <c r="F228" i="7"/>
  <c r="D263" i="9" s="1"/>
  <c r="D262" i="9" s="1"/>
  <c r="D261" i="9" s="1"/>
  <c r="F213" i="7"/>
  <c r="D272" i="9" s="1"/>
  <c r="D271" i="9" s="1"/>
  <c r="D270" i="9" s="1"/>
  <c r="D269" i="9" s="1"/>
  <c r="F237" i="7"/>
  <c r="D285" i="9" s="1"/>
  <c r="D284" i="9" s="1"/>
  <c r="D283" i="9" s="1"/>
  <c r="D282" i="9" s="1"/>
  <c r="F221" i="7"/>
  <c r="D280" i="9" s="1"/>
  <c r="D279" i="9" s="1"/>
  <c r="D278" i="9" s="1"/>
  <c r="D277" i="9" s="1"/>
  <c r="F249" i="7"/>
  <c r="D223" i="9"/>
  <c r="D204" i="9"/>
  <c r="D203" i="9" s="1"/>
  <c r="F729" i="7"/>
  <c r="F728" i="7" s="1"/>
  <c r="D174" i="9"/>
  <c r="D173" i="9" s="1"/>
  <c r="AD331" i="2"/>
  <c r="D179" i="9"/>
  <c r="D178" i="9" s="1"/>
  <c r="D177" i="9" s="1"/>
  <c r="F773" i="7"/>
  <c r="D194" i="9" s="1"/>
  <c r="F43" i="7"/>
  <c r="F45" i="7"/>
  <c r="F44" i="7" s="1"/>
  <c r="F674" i="7"/>
  <c r="D21" i="9" s="1"/>
  <c r="D20" i="9" s="1"/>
  <c r="D19" i="9" s="1"/>
  <c r="D18" i="9" s="1"/>
  <c r="D17" i="9" s="1"/>
  <c r="F679" i="7"/>
  <c r="F682" i="7"/>
  <c r="D47" i="9"/>
  <c r="D46" i="9" s="1"/>
  <c r="D45" i="9" s="1"/>
  <c r="D50" i="9"/>
  <c r="D49" i="9" s="1"/>
  <c r="D48" i="9" s="1"/>
  <c r="F582" i="7"/>
  <c r="D59" i="9" s="1"/>
  <c r="D58" i="9" s="1"/>
  <c r="D57" i="9" s="1"/>
  <c r="D56" i="9" s="1"/>
  <c r="D55" i="9" s="1"/>
  <c r="D614" i="9"/>
  <c r="D613" i="9" s="1"/>
  <c r="D612" i="9" s="1"/>
  <c r="D621" i="9"/>
  <c r="D620" i="9" s="1"/>
  <c r="D619" i="9" s="1"/>
  <c r="D624" i="9"/>
  <c r="D623" i="9" s="1"/>
  <c r="D622" i="9" s="1"/>
  <c r="D627" i="9"/>
  <c r="D626" i="9" s="1"/>
  <c r="D625" i="9" s="1"/>
  <c r="D631" i="9"/>
  <c r="D630" i="9" s="1"/>
  <c r="D629" i="9" s="1"/>
  <c r="D637" i="9"/>
  <c r="D636" i="9" s="1"/>
  <c r="D635" i="9" s="1"/>
  <c r="F117" i="7"/>
  <c r="H727" i="7"/>
  <c r="H725" i="7" s="1"/>
  <c r="H724" i="7" s="1"/>
  <c r="H655" i="7"/>
  <c r="H654" i="7" s="1"/>
  <c r="H653" i="7"/>
  <c r="H773" i="7"/>
  <c r="H43" i="7"/>
  <c r="H45" i="7"/>
  <c r="J655" i="7"/>
  <c r="J654" i="7" s="1"/>
  <c r="J653" i="7"/>
  <c r="J773" i="7"/>
  <c r="J43" i="7"/>
  <c r="J45" i="7"/>
  <c r="H685" i="7"/>
  <c r="J484" i="7"/>
  <c r="J483" i="7" s="1"/>
  <c r="H478" i="7"/>
  <c r="H477" i="7" s="1"/>
  <c r="H484" i="7"/>
  <c r="H483" i="7" s="1"/>
  <c r="G424" i="7"/>
  <c r="G423" i="7" s="1"/>
  <c r="G416" i="7" s="1"/>
  <c r="G553" i="7"/>
  <c r="G552" i="7" s="1"/>
  <c r="G652" i="7"/>
  <c r="H341" i="7"/>
  <c r="H428" i="7"/>
  <c r="H427" i="7" s="1"/>
  <c r="H426" i="7" s="1"/>
  <c r="H458" i="7"/>
  <c r="H407" i="7"/>
  <c r="H406" i="7" s="1"/>
  <c r="H405" i="7" s="1"/>
  <c r="H404" i="7" s="1"/>
  <c r="H403" i="7" s="1"/>
  <c r="H402" i="7" s="1"/>
  <c r="H399" i="7"/>
  <c r="H398" i="7" s="1"/>
  <c r="H401" i="7"/>
  <c r="H400" i="7" s="1"/>
  <c r="H290" i="7"/>
  <c r="H289" i="7" s="1"/>
  <c r="H288" i="7" s="1"/>
  <c r="H302" i="7"/>
  <c r="H301" i="7" s="1"/>
  <c r="H300" i="7" s="1"/>
  <c r="H299" i="7" s="1"/>
  <c r="H298" i="7" s="1"/>
  <c r="H278" i="7"/>
  <c r="H277" i="7" s="1"/>
  <c r="H276" i="7" s="1"/>
  <c r="H275" i="7" s="1"/>
  <c r="H274" i="7" s="1"/>
  <c r="H273" i="7" s="1"/>
  <c r="H272" i="7" s="1"/>
  <c r="H284" i="7"/>
  <c r="H283" i="7" s="1"/>
  <c r="H282" i="7" s="1"/>
  <c r="H330" i="7"/>
  <c r="H329" i="7" s="1"/>
  <c r="H328" i="7" s="1"/>
  <c r="H333" i="7"/>
  <c r="I333" i="7" s="1"/>
  <c r="I332" i="7" s="1"/>
  <c r="I331" i="7" s="1"/>
  <c r="I327" i="7" s="1"/>
  <c r="I326" i="7" s="1"/>
  <c r="I325" i="7" s="1"/>
  <c r="I324" i="7" s="1"/>
  <c r="H315" i="7"/>
  <c r="H323" i="7"/>
  <c r="E512" i="9" s="1"/>
  <c r="H319" i="7"/>
  <c r="H318" i="7" s="1"/>
  <c r="H317" i="7" s="1"/>
  <c r="H316" i="7" s="1"/>
  <c r="H269" i="7"/>
  <c r="H268" i="7" s="1"/>
  <c r="E141" i="9"/>
  <c r="E142" i="9"/>
  <c r="E143" i="9"/>
  <c r="H582" i="7"/>
  <c r="E59" i="9" s="1"/>
  <c r="E58" i="9" s="1"/>
  <c r="E57" i="9" s="1"/>
  <c r="E56" i="9" s="1"/>
  <c r="E55" i="9" s="1"/>
  <c r="H617" i="7"/>
  <c r="H623" i="7"/>
  <c r="H622" i="7" s="1"/>
  <c r="H621" i="7" s="1"/>
  <c r="H639" i="7"/>
  <c r="H638" i="7" s="1"/>
  <c r="H642" i="7"/>
  <c r="H641" i="7" s="1"/>
  <c r="H645" i="7"/>
  <c r="H644" i="7" s="1"/>
  <c r="H665" i="7"/>
  <c r="H664" i="7" s="1"/>
  <c r="H663" i="7" s="1"/>
  <c r="H679" i="7"/>
  <c r="H682" i="7"/>
  <c r="H681" i="7" s="1"/>
  <c r="H680" i="7" s="1"/>
  <c r="H674" i="7"/>
  <c r="H673" i="7" s="1"/>
  <c r="H672" i="7" s="1"/>
  <c r="H671" i="7" s="1"/>
  <c r="H670" i="7" s="1"/>
  <c r="H692" i="7"/>
  <c r="H689" i="7" s="1"/>
  <c r="H695" i="7"/>
  <c r="H694" i="7" s="1"/>
  <c r="H700" i="7"/>
  <c r="H699" i="7" s="1"/>
  <c r="H698" i="7" s="1"/>
  <c r="H703" i="7"/>
  <c r="H702" i="7" s="1"/>
  <c r="H701" i="7" s="1"/>
  <c r="H803" i="7"/>
  <c r="H781" i="7"/>
  <c r="E310" i="9"/>
  <c r="E309" i="9" s="1"/>
  <c r="E308" i="9" s="1"/>
  <c r="H213" i="7"/>
  <c r="H212" i="7" s="1"/>
  <c r="H211" i="7" s="1"/>
  <c r="H210" i="7" s="1"/>
  <c r="H221" i="7"/>
  <c r="E280" i="9" s="1"/>
  <c r="E279" i="9" s="1"/>
  <c r="E278" i="9" s="1"/>
  <c r="E277" i="9" s="1"/>
  <c r="H228" i="7"/>
  <c r="E263" i="9" s="1"/>
  <c r="E262" i="9" s="1"/>
  <c r="E261" i="9" s="1"/>
  <c r="E260" i="9" s="1"/>
  <c r="E259" i="9" s="1"/>
  <c r="H237" i="7"/>
  <c r="H249" i="7"/>
  <c r="H248" i="7" s="1"/>
  <c r="AE188" i="2"/>
  <c r="AE187" i="2" s="1"/>
  <c r="H258" i="7"/>
  <c r="E235" i="9" s="1"/>
  <c r="H262" i="7"/>
  <c r="E243" i="9" s="1"/>
  <c r="H198" i="7"/>
  <c r="I198" i="7" s="1"/>
  <c r="I197" i="7" s="1"/>
  <c r="I196" i="7" s="1"/>
  <c r="H205" i="7"/>
  <c r="H204" i="7" s="1"/>
  <c r="H203" i="7" s="1"/>
  <c r="H202" i="7" s="1"/>
  <c r="H201" i="7" s="1"/>
  <c r="H200" i="7" s="1"/>
  <c r="H199" i="7" s="1"/>
  <c r="E22" i="10" s="1"/>
  <c r="AE16" i="2"/>
  <c r="AE15" i="2" s="1"/>
  <c r="H22" i="7"/>
  <c r="H21" i="7" s="1"/>
  <c r="E617" i="9"/>
  <c r="E616" i="9" s="1"/>
  <c r="E615" i="9" s="1"/>
  <c r="H32" i="7"/>
  <c r="H31" i="7" s="1"/>
  <c r="H35" i="7"/>
  <c r="H34" i="7" s="1"/>
  <c r="H59" i="7"/>
  <c r="E398" i="9" s="1"/>
  <c r="H62" i="7"/>
  <c r="H61" i="7" s="1"/>
  <c r="H60" i="7" s="1"/>
  <c r="H65" i="7"/>
  <c r="H64" i="7" s="1"/>
  <c r="H63" i="7" s="1"/>
  <c r="H75" i="7"/>
  <c r="E452" i="9" s="1"/>
  <c r="H82" i="7"/>
  <c r="H81" i="7" s="1"/>
  <c r="E411" i="9"/>
  <c r="E410" i="9" s="1"/>
  <c r="E409" i="9" s="1"/>
  <c r="H88" i="7"/>
  <c r="H87" i="7" s="1"/>
  <c r="H100" i="7"/>
  <c r="H99" i="7" s="1"/>
  <c r="H103" i="7"/>
  <c r="H102" i="7" s="1"/>
  <c r="H116" i="7"/>
  <c r="H115" i="7" s="1"/>
  <c r="H114" i="7" s="1"/>
  <c r="H128" i="7"/>
  <c r="H127" i="7" s="1"/>
  <c r="H126" i="7"/>
  <c r="H138" i="7"/>
  <c r="H137" i="7" s="1"/>
  <c r="H141" i="7"/>
  <c r="H140" i="7" s="1"/>
  <c r="H144" i="7"/>
  <c r="H143" i="7" s="1"/>
  <c r="H150" i="7"/>
  <c r="E420" i="9" s="1"/>
  <c r="E419" i="9" s="1"/>
  <c r="E418" i="9" s="1"/>
  <c r="H157" i="7"/>
  <c r="H156" i="7" s="1"/>
  <c r="H162" i="7"/>
  <c r="H161" i="7" s="1"/>
  <c r="H164" i="7"/>
  <c r="H163" i="7" s="1"/>
  <c r="H167" i="7"/>
  <c r="H166" i="7" s="1"/>
  <c r="H169" i="7"/>
  <c r="H168" i="7" s="1"/>
  <c r="H179" i="7"/>
  <c r="I684" i="7"/>
  <c r="I683" i="7" s="1"/>
  <c r="I676" i="7" s="1"/>
  <c r="I675" i="7" s="1"/>
  <c r="I553" i="7"/>
  <c r="I552" i="7" s="1"/>
  <c r="I652" i="7"/>
  <c r="J341" i="7"/>
  <c r="J340" i="7" s="1"/>
  <c r="J339" i="7" s="1"/>
  <c r="J338" i="7" s="1"/>
  <c r="J337" i="7" s="1"/>
  <c r="J336" i="7" s="1"/>
  <c r="J335" i="7" s="1"/>
  <c r="J439" i="7"/>
  <c r="J438" i="7" s="1"/>
  <c r="J458" i="7"/>
  <c r="J407" i="7"/>
  <c r="J406" i="7" s="1"/>
  <c r="J405" i="7" s="1"/>
  <c r="J404" i="7" s="1"/>
  <c r="J403" i="7" s="1"/>
  <c r="J402" i="7" s="1"/>
  <c r="J396" i="7"/>
  <c r="J399" i="7"/>
  <c r="J398" i="7" s="1"/>
  <c r="J401" i="7"/>
  <c r="F255" i="9" s="1"/>
  <c r="F254" i="9" s="1"/>
  <c r="J639" i="7"/>
  <c r="J638" i="7" s="1"/>
  <c r="J645" i="7"/>
  <c r="J644" i="7" s="1"/>
  <c r="F137" i="9"/>
  <c r="F141" i="9"/>
  <c r="F142" i="9"/>
  <c r="F143" i="9"/>
  <c r="J582" i="7"/>
  <c r="F59" i="9" s="1"/>
  <c r="F58" i="9" s="1"/>
  <c r="F57" i="9" s="1"/>
  <c r="F56" i="9" s="1"/>
  <c r="F55" i="9" s="1"/>
  <c r="J617" i="7"/>
  <c r="F239" i="9" s="1"/>
  <c r="J623" i="7"/>
  <c r="J622" i="7" s="1"/>
  <c r="J621" i="7" s="1"/>
  <c r="J803" i="7"/>
  <c r="J781" i="7"/>
  <c r="K750" i="7"/>
  <c r="J747" i="7"/>
  <c r="J674" i="7"/>
  <c r="J673" i="7" s="1"/>
  <c r="J672" i="7" s="1"/>
  <c r="J671" i="7" s="1"/>
  <c r="J670" i="7" s="1"/>
  <c r="J679" i="7"/>
  <c r="J678" i="7" s="1"/>
  <c r="J677" i="7" s="1"/>
  <c r="J682" i="7"/>
  <c r="J685" i="7"/>
  <c r="J684" i="7" s="1"/>
  <c r="J683" i="7" s="1"/>
  <c r="J692" i="7"/>
  <c r="J689" i="7" s="1"/>
  <c r="J695" i="7"/>
  <c r="J694" i="7" s="1"/>
  <c r="J700" i="7"/>
  <c r="J699" i="7" s="1"/>
  <c r="J698" i="7" s="1"/>
  <c r="J703" i="7"/>
  <c r="J702" i="7" s="1"/>
  <c r="J701" i="7" s="1"/>
  <c r="J278" i="7"/>
  <c r="J277" i="7" s="1"/>
  <c r="J276" i="7" s="1"/>
  <c r="J275" i="7" s="1"/>
  <c r="J274" i="7" s="1"/>
  <c r="J273" i="7" s="1"/>
  <c r="J272" i="7" s="1"/>
  <c r="J285" i="7"/>
  <c r="J284" i="7" s="1"/>
  <c r="J330" i="7"/>
  <c r="J333" i="7"/>
  <c r="K333" i="7" s="1"/>
  <c r="K332" i="7" s="1"/>
  <c r="K331" i="7" s="1"/>
  <c r="K327" i="7" s="1"/>
  <c r="K326" i="7" s="1"/>
  <c r="K325" i="7" s="1"/>
  <c r="K324" i="7" s="1"/>
  <c r="J290" i="7"/>
  <c r="J289" i="7" s="1"/>
  <c r="J288" i="7" s="1"/>
  <c r="J302" i="7"/>
  <c r="J301" i="7" s="1"/>
  <c r="J300" i="7" s="1"/>
  <c r="J299" i="7" s="1"/>
  <c r="J298" i="7" s="1"/>
  <c r="J315" i="7"/>
  <c r="J323" i="7"/>
  <c r="J319" i="7"/>
  <c r="J269" i="7"/>
  <c r="J268" i="7" s="1"/>
  <c r="J213" i="7"/>
  <c r="J212" i="7" s="1"/>
  <c r="J211" i="7" s="1"/>
  <c r="J210" i="7" s="1"/>
  <c r="J221" i="7"/>
  <c r="F280" i="9" s="1"/>
  <c r="F279" i="9" s="1"/>
  <c r="F278" i="9" s="1"/>
  <c r="F277" i="9" s="1"/>
  <c r="J228" i="7"/>
  <c r="J237" i="7"/>
  <c r="J236" i="7" s="1"/>
  <c r="J235" i="7" s="1"/>
  <c r="J249" i="7"/>
  <c r="J258" i="7"/>
  <c r="F235" i="9" s="1"/>
  <c r="J262" i="7"/>
  <c r="F243" i="9" s="1"/>
  <c r="J198" i="7"/>
  <c r="F472" i="9" s="1"/>
  <c r="F471" i="9" s="1"/>
  <c r="F470" i="9" s="1"/>
  <c r="J205" i="7"/>
  <c r="J204" i="7" s="1"/>
  <c r="J203" i="7" s="1"/>
  <c r="J202" i="7" s="1"/>
  <c r="J201" i="7" s="1"/>
  <c r="J200" i="7" s="1"/>
  <c r="J199" i="7" s="1"/>
  <c r="F22" i="10" s="1"/>
  <c r="J18" i="7"/>
  <c r="J17" i="7" s="1"/>
  <c r="J16" i="7" s="1"/>
  <c r="J15" i="7" s="1"/>
  <c r="J14" i="7" s="1"/>
  <c r="J13" i="7" s="1"/>
  <c r="J12" i="7" s="1"/>
  <c r="J22" i="7"/>
  <c r="J21" i="7" s="1"/>
  <c r="J24" i="7"/>
  <c r="J29" i="7"/>
  <c r="J28" i="7" s="1"/>
  <c r="J59" i="7"/>
  <c r="F398" i="9" s="1"/>
  <c r="J62" i="7"/>
  <c r="J65" i="7"/>
  <c r="J64" i="7" s="1"/>
  <c r="J63" i="7" s="1"/>
  <c r="J75" i="7"/>
  <c r="J82" i="7"/>
  <c r="J81" i="7" s="1"/>
  <c r="F411" i="9"/>
  <c r="F410" i="9" s="1"/>
  <c r="F409" i="9" s="1"/>
  <c r="J88" i="7"/>
  <c r="J87" i="7" s="1"/>
  <c r="J97" i="7"/>
  <c r="J96" i="7" s="1"/>
  <c r="J103" i="7"/>
  <c r="J102" i="7" s="1"/>
  <c r="J117" i="7"/>
  <c r="J128" i="7"/>
  <c r="F362" i="9" s="1"/>
  <c r="F361" i="9" s="1"/>
  <c r="J126" i="7"/>
  <c r="F371" i="9"/>
  <c r="F370" i="9" s="1"/>
  <c r="J138" i="7"/>
  <c r="J137" i="7" s="1"/>
  <c r="J141" i="7"/>
  <c r="J140" i="7" s="1"/>
  <c r="J150" i="7"/>
  <c r="J149" i="7" s="1"/>
  <c r="J148" i="7" s="1"/>
  <c r="J163" i="7"/>
  <c r="J167" i="7"/>
  <c r="J166" i="7" s="1"/>
  <c r="J169" i="7"/>
  <c r="J168" i="7" s="1"/>
  <c r="AF109" i="2"/>
  <c r="AF108" i="2" s="1"/>
  <c r="AF107" i="2" s="1"/>
  <c r="K652" i="7"/>
  <c r="J179" i="7"/>
  <c r="K179" i="7" s="1"/>
  <c r="K178" i="7" s="1"/>
  <c r="K177" i="7" s="1"/>
  <c r="K176" i="7" s="1"/>
  <c r="G684" i="7"/>
  <c r="G683" i="7" s="1"/>
  <c r="G676" i="7" s="1"/>
  <c r="G675" i="7" s="1"/>
  <c r="AE346" i="2"/>
  <c r="AE345" i="2" s="1"/>
  <c r="AE349" i="2"/>
  <c r="AE348" i="2" s="1"/>
  <c r="AF346" i="2"/>
  <c r="AF345" i="2" s="1"/>
  <c r="AF349" i="2"/>
  <c r="AF348" i="2" s="1"/>
  <c r="AD346" i="2"/>
  <c r="AD345" i="2" s="1"/>
  <c r="AD349" i="2"/>
  <c r="AD348" i="2" s="1"/>
  <c r="G757" i="7"/>
  <c r="G756" i="7" s="1"/>
  <c r="G755" i="7" s="1"/>
  <c r="I757" i="7"/>
  <c r="I756" i="7" s="1"/>
  <c r="I755" i="7" s="1"/>
  <c r="K757" i="7"/>
  <c r="K756" i="7" s="1"/>
  <c r="K755" i="7" s="1"/>
  <c r="AF226" i="2"/>
  <c r="AF225" i="2" s="1"/>
  <c r="AF224" i="2" s="1"/>
  <c r="AF99" i="2"/>
  <c r="AF96" i="2" s="1"/>
  <c r="AE99" i="2"/>
  <c r="AE97" i="2"/>
  <c r="AD97" i="2"/>
  <c r="AD96" i="2" s="1"/>
  <c r="F601" i="7"/>
  <c r="E135" i="9"/>
  <c r="AE300" i="2"/>
  <c r="AE299" i="2" s="1"/>
  <c r="AE298" i="2" s="1"/>
  <c r="AF300" i="2"/>
  <c r="AF299" i="2" s="1"/>
  <c r="AF298" i="2" s="1"/>
  <c r="AD300" i="2"/>
  <c r="AD299" i="2" s="1"/>
  <c r="AD298" i="2" s="1"/>
  <c r="AD297" i="2" s="1"/>
  <c r="AF230" i="2"/>
  <c r="AF229" i="2" s="1"/>
  <c r="AF228" i="2" s="1"/>
  <c r="AD222" i="2"/>
  <c r="AD221" i="2" s="1"/>
  <c r="AD220" i="2" s="1"/>
  <c r="AF222" i="2"/>
  <c r="AF221" i="2" s="1"/>
  <c r="AF220" i="2" s="1"/>
  <c r="AE333" i="2"/>
  <c r="J164" i="7"/>
  <c r="F434" i="9" s="1"/>
  <c r="F433" i="9" s="1"/>
  <c r="J162" i="7"/>
  <c r="F432" i="9" s="1"/>
  <c r="F431" i="9" s="1"/>
  <c r="I659" i="7"/>
  <c r="I658" i="7" s="1"/>
  <c r="H285" i="7"/>
  <c r="H18" i="7"/>
  <c r="H17" i="7" s="1"/>
  <c r="F703" i="7"/>
  <c r="F702" i="7" s="1"/>
  <c r="F701" i="7" s="1"/>
  <c r="F700" i="7"/>
  <c r="F699" i="7" s="1"/>
  <c r="F698" i="7" s="1"/>
  <c r="F285" i="7"/>
  <c r="F50" i="9"/>
  <c r="F49" i="9" s="1"/>
  <c r="F48" i="9" s="1"/>
  <c r="F47" i="9"/>
  <c r="F46" i="9" s="1"/>
  <c r="F45" i="9" s="1"/>
  <c r="AF438" i="2"/>
  <c r="AF437" i="2" s="1"/>
  <c r="AF436" i="2" s="1"/>
  <c r="AF435" i="2" s="1"/>
  <c r="AF412" i="2"/>
  <c r="AF411" i="2" s="1"/>
  <c r="AF397" i="2"/>
  <c r="AF396" i="2" s="1"/>
  <c r="AF395" i="2" s="1"/>
  <c r="AF370" i="2"/>
  <c r="AF369" i="2" s="1"/>
  <c r="AF367" i="2"/>
  <c r="AF366" i="2" s="1"/>
  <c r="AF341" i="2"/>
  <c r="AF340" i="2" s="1"/>
  <c r="AF339" i="2" s="1"/>
  <c r="AF338" i="2" s="1"/>
  <c r="AF321" i="2"/>
  <c r="AF320" i="2" s="1"/>
  <c r="AF315" i="2"/>
  <c r="AF314" i="2" s="1"/>
  <c r="AF313" i="2" s="1"/>
  <c r="AF312" i="2" s="1"/>
  <c r="AF284" i="2"/>
  <c r="AF283" i="2" s="1"/>
  <c r="AF272" i="2"/>
  <c r="AF271" i="2" s="1"/>
  <c r="AF270" i="2" s="1"/>
  <c r="AF269" i="2" s="1"/>
  <c r="AF268" i="2" s="1"/>
  <c r="AF266" i="2"/>
  <c r="AF264" i="2"/>
  <c r="AF261" i="2"/>
  <c r="AF260" i="2" s="1"/>
  <c r="AF248" i="2"/>
  <c r="AF247" i="2" s="1"/>
  <c r="AF246" i="2" s="1"/>
  <c r="AF245" i="2" s="1"/>
  <c r="AF244" i="2" s="1"/>
  <c r="AF240" i="2"/>
  <c r="AF239" i="2" s="1"/>
  <c r="AF237" i="2"/>
  <c r="AF236" i="2" s="1"/>
  <c r="AF215" i="2"/>
  <c r="AF214" i="2" s="1"/>
  <c r="AF213" i="2" s="1"/>
  <c r="AF212" i="2" s="1"/>
  <c r="AF211" i="2" s="1"/>
  <c r="AF208" i="2"/>
  <c r="AF207" i="2" s="1"/>
  <c r="AF206" i="2" s="1"/>
  <c r="AF201" i="2"/>
  <c r="AF200" i="2" s="1"/>
  <c r="AF199" i="2" s="1"/>
  <c r="AF198" i="2" s="1"/>
  <c r="AF197" i="2" s="1"/>
  <c r="AF196" i="2" s="1"/>
  <c r="AF192" i="2"/>
  <c r="AF191" i="2" s="1"/>
  <c r="AF190" i="2" s="1"/>
  <c r="AF188" i="2"/>
  <c r="AF187" i="2" s="1"/>
  <c r="AF179" i="2"/>
  <c r="AF151" i="2"/>
  <c r="AF150" i="2" s="1"/>
  <c r="AF149" i="2" s="1"/>
  <c r="AF143" i="2"/>
  <c r="AF142" i="2" s="1"/>
  <c r="AF141" i="2" s="1"/>
  <c r="AF158" i="2"/>
  <c r="AF157" i="2" s="1"/>
  <c r="AF156" i="2" s="1"/>
  <c r="AF155" i="2" s="1"/>
  <c r="AF135" i="2"/>
  <c r="AF134" i="2" s="1"/>
  <c r="AF133" i="2" s="1"/>
  <c r="AF132" i="2" s="1"/>
  <c r="AF131" i="2" s="1"/>
  <c r="AF130" i="2" s="1"/>
  <c r="AF128" i="2"/>
  <c r="AF127" i="2" s="1"/>
  <c r="AF88" i="2"/>
  <c r="AF86" i="2"/>
  <c r="AF83" i="2"/>
  <c r="AF82" i="2"/>
  <c r="AF74" i="2"/>
  <c r="AF71" i="2" s="1"/>
  <c r="AF65" i="2"/>
  <c r="AF64" i="2" s="1"/>
  <c r="AF63" i="2" s="1"/>
  <c r="AF55" i="2"/>
  <c r="AF54" i="2" s="1"/>
  <c r="AF53" i="2" s="1"/>
  <c r="AF52" i="2" s="1"/>
  <c r="AF51" i="2" s="1"/>
  <c r="AF45" i="2"/>
  <c r="AF44" i="2" s="1"/>
  <c r="AF42" i="2"/>
  <c r="AF41" i="2" s="1"/>
  <c r="AF25" i="2"/>
  <c r="AF23" i="2"/>
  <c r="AF16" i="2"/>
  <c r="AF15" i="2" s="1"/>
  <c r="AF14" i="2" s="1"/>
  <c r="AF13" i="2" s="1"/>
  <c r="AF12" i="2" s="1"/>
  <c r="AF11" i="2" s="1"/>
  <c r="E50" i="9"/>
  <c r="E49" i="9" s="1"/>
  <c r="E48" i="9" s="1"/>
  <c r="E47" i="9"/>
  <c r="E46" i="9" s="1"/>
  <c r="E45" i="9" s="1"/>
  <c r="E700" i="7"/>
  <c r="E702" i="7"/>
  <c r="E703" i="7"/>
  <c r="E699" i="7"/>
  <c r="B699" i="7"/>
  <c r="C699" i="7"/>
  <c r="B700" i="7"/>
  <c r="C700" i="7"/>
  <c r="B701" i="7"/>
  <c r="C701" i="7"/>
  <c r="B702" i="7"/>
  <c r="C702" i="7"/>
  <c r="B703" i="7"/>
  <c r="C703" i="7"/>
  <c r="C698" i="7"/>
  <c r="B698" i="7"/>
  <c r="A46" i="9"/>
  <c r="A47" i="9"/>
  <c r="A48" i="9"/>
  <c r="A49" i="9"/>
  <c r="A50" i="9"/>
  <c r="A45" i="9"/>
  <c r="AD367" i="2"/>
  <c r="AD366" i="2" s="1"/>
  <c r="AE367" i="2"/>
  <c r="AE366" i="2" s="1"/>
  <c r="AD370" i="2"/>
  <c r="AD369" i="2" s="1"/>
  <c r="AE370" i="2"/>
  <c r="AE369" i="2" s="1"/>
  <c r="AE240" i="2"/>
  <c r="AE239" i="2" s="1"/>
  <c r="AD240" i="2"/>
  <c r="AD239" i="2" s="1"/>
  <c r="AE74" i="2"/>
  <c r="AE71" i="2" s="1"/>
  <c r="AD74" i="2"/>
  <c r="AD71" i="2" s="1"/>
  <c r="G659" i="7"/>
  <c r="G658" i="7" s="1"/>
  <c r="AE438" i="2"/>
  <c r="AE437" i="2" s="1"/>
  <c r="AE412" i="2"/>
  <c r="AE411" i="2" s="1"/>
  <c r="AE407" i="2" s="1"/>
  <c r="AE341" i="2"/>
  <c r="AE340" i="2" s="1"/>
  <c r="AE339" i="2" s="1"/>
  <c r="AE338" i="2" s="1"/>
  <c r="AE321" i="2"/>
  <c r="AE320" i="2" s="1"/>
  <c r="AE315" i="2"/>
  <c r="AE314" i="2" s="1"/>
  <c r="AE313" i="2" s="1"/>
  <c r="AE312" i="2" s="1"/>
  <c r="AE284" i="2"/>
  <c r="AE283" i="2" s="1"/>
  <c r="AE268" i="2"/>
  <c r="AE266" i="2"/>
  <c r="AE264" i="2"/>
  <c r="AE248" i="2"/>
  <c r="AE247" i="2" s="1"/>
  <c r="AE246" i="2" s="1"/>
  <c r="AE245" i="2" s="1"/>
  <c r="AE244" i="2" s="1"/>
  <c r="AE237" i="2"/>
  <c r="AE236" i="2" s="1"/>
  <c r="AE208" i="2"/>
  <c r="AE207" i="2" s="1"/>
  <c r="AE206" i="2" s="1"/>
  <c r="AE201" i="2"/>
  <c r="AE200" i="2" s="1"/>
  <c r="AE199" i="2" s="1"/>
  <c r="AE198" i="2" s="1"/>
  <c r="AE197" i="2" s="1"/>
  <c r="AE196" i="2" s="1"/>
  <c r="AE192" i="2"/>
  <c r="AE191" i="2" s="1"/>
  <c r="AE190" i="2" s="1"/>
  <c r="AE179" i="2"/>
  <c r="AE151" i="2"/>
  <c r="AE150" i="2" s="1"/>
  <c r="AE149" i="2" s="1"/>
  <c r="AE143" i="2"/>
  <c r="AE142" i="2" s="1"/>
  <c r="AE141" i="2" s="1"/>
  <c r="AE135" i="2"/>
  <c r="AE134" i="2" s="1"/>
  <c r="AE133" i="2" s="1"/>
  <c r="AE132" i="2" s="1"/>
  <c r="AE131" i="2" s="1"/>
  <c r="AE130" i="2" s="1"/>
  <c r="AE128" i="2"/>
  <c r="AE127" i="2" s="1"/>
  <c r="AE109" i="2"/>
  <c r="AE108" i="2" s="1"/>
  <c r="AE107" i="2" s="1"/>
  <c r="AE106" i="2" s="1"/>
  <c r="AE105" i="2" s="1"/>
  <c r="AE94" i="2"/>
  <c r="AE92" i="2"/>
  <c r="AE88" i="2"/>
  <c r="AE86" i="2"/>
  <c r="AE83" i="2"/>
  <c r="AE82" i="2"/>
  <c r="AE65" i="2"/>
  <c r="AE64" i="2" s="1"/>
  <c r="AE63" i="2" s="1"/>
  <c r="AE45" i="2"/>
  <c r="AE44" i="2" s="1"/>
  <c r="AE42" i="2"/>
  <c r="AE41" i="2" s="1"/>
  <c r="AE36" i="2"/>
  <c r="AE25" i="2"/>
  <c r="AE23" i="2"/>
  <c r="AD438" i="2"/>
  <c r="AD437" i="2" s="1"/>
  <c r="AD436" i="2" s="1"/>
  <c r="AD435" i="2" s="1"/>
  <c r="AD412" i="2"/>
  <c r="AD411" i="2" s="1"/>
  <c r="AD407" i="2" s="1"/>
  <c r="AD397" i="2"/>
  <c r="AD396" i="2" s="1"/>
  <c r="AD395" i="2" s="1"/>
  <c r="AD341" i="2"/>
  <c r="AD340" i="2" s="1"/>
  <c r="AD339" i="2" s="1"/>
  <c r="AD338" i="2" s="1"/>
  <c r="AD333" i="2"/>
  <c r="AD321" i="2"/>
  <c r="AD320" i="2" s="1"/>
  <c r="AD315" i="2"/>
  <c r="AD314" i="2" s="1"/>
  <c r="AD313" i="2" s="1"/>
  <c r="AD312" i="2" s="1"/>
  <c r="AD284" i="2"/>
  <c r="AD283" i="2" s="1"/>
  <c r="AD282" i="2" s="1"/>
  <c r="AD272" i="2"/>
  <c r="AD271" i="2" s="1"/>
  <c r="AD270" i="2" s="1"/>
  <c r="AD269" i="2" s="1"/>
  <c r="AD268" i="2" s="1"/>
  <c r="AD266" i="2"/>
  <c r="AD264" i="2"/>
  <c r="AD261" i="2"/>
  <c r="AD260" i="2" s="1"/>
  <c r="AD248" i="2"/>
  <c r="AD247" i="2" s="1"/>
  <c r="AD246" i="2" s="1"/>
  <c r="AD245" i="2" s="1"/>
  <c r="AD244" i="2" s="1"/>
  <c r="AD237" i="2"/>
  <c r="AD236" i="2" s="1"/>
  <c r="AD208" i="2"/>
  <c r="AD207" i="2" s="1"/>
  <c r="AD206" i="2" s="1"/>
  <c r="AD201" i="2"/>
  <c r="AD200" i="2" s="1"/>
  <c r="AD199" i="2" s="1"/>
  <c r="AD198" i="2" s="1"/>
  <c r="AD197" i="2" s="1"/>
  <c r="AD196" i="2" s="1"/>
  <c r="AD192" i="2"/>
  <c r="AD191" i="2" s="1"/>
  <c r="AD190" i="2" s="1"/>
  <c r="AD188" i="2"/>
  <c r="AD187" i="2" s="1"/>
  <c r="AD179" i="2"/>
  <c r="AD151" i="2"/>
  <c r="AD150" i="2" s="1"/>
  <c r="AD149" i="2" s="1"/>
  <c r="AD143" i="2"/>
  <c r="AD142" i="2" s="1"/>
  <c r="AD141" i="2" s="1"/>
  <c r="AD158" i="2"/>
  <c r="AD157" i="2" s="1"/>
  <c r="AD156" i="2" s="1"/>
  <c r="AD155" i="2" s="1"/>
  <c r="AD135" i="2"/>
  <c r="AD134" i="2" s="1"/>
  <c r="AD133" i="2" s="1"/>
  <c r="AD132" i="2" s="1"/>
  <c r="AD131" i="2" s="1"/>
  <c r="AD130" i="2" s="1"/>
  <c r="AD128" i="2"/>
  <c r="AD127" i="2" s="1"/>
  <c r="AD109" i="2"/>
  <c r="AD108" i="2" s="1"/>
  <c r="AD107" i="2" s="1"/>
  <c r="AD106" i="2" s="1"/>
  <c r="AD105" i="2" s="1"/>
  <c r="AD94" i="2"/>
  <c r="AD92" i="2"/>
  <c r="AD88" i="2"/>
  <c r="AD86" i="2"/>
  <c r="AD83" i="2"/>
  <c r="AD82" i="2"/>
  <c r="AD65" i="2"/>
  <c r="AD64" i="2" s="1"/>
  <c r="AD63" i="2" s="1"/>
  <c r="AD55" i="2"/>
  <c r="AD54" i="2" s="1"/>
  <c r="AD53" i="2" s="1"/>
  <c r="AD52" i="2" s="1"/>
  <c r="AD51" i="2" s="1"/>
  <c r="AD45" i="2"/>
  <c r="AD44" i="2" s="1"/>
  <c r="AD42" i="2"/>
  <c r="AD41" i="2" s="1"/>
  <c r="AD39" i="2"/>
  <c r="AD36" i="2" s="1"/>
  <c r="AD25" i="2"/>
  <c r="AD23" i="2"/>
  <c r="AD16" i="2"/>
  <c r="AD15" i="2" s="1"/>
  <c r="AD215" i="2"/>
  <c r="AD214" i="2" s="1"/>
  <c r="AD213" i="2" s="1"/>
  <c r="AD212" i="2" s="1"/>
  <c r="AD211" i="2" s="1"/>
  <c r="AE55" i="2"/>
  <c r="AE54" i="2" s="1"/>
  <c r="AE53" i="2" s="1"/>
  <c r="AE52" i="2" s="1"/>
  <c r="AE51" i="2" s="1"/>
  <c r="AE158" i="2"/>
  <c r="AE157" i="2" s="1"/>
  <c r="AE156" i="2" s="1"/>
  <c r="AE155" i="2" s="1"/>
  <c r="AE215" i="2"/>
  <c r="AE214" i="2" s="1"/>
  <c r="AE213" i="2" s="1"/>
  <c r="AE212" i="2" s="1"/>
  <c r="AE211" i="2" s="1"/>
  <c r="AE397" i="2"/>
  <c r="AE396" i="2" s="1"/>
  <c r="AE395" i="2" s="1"/>
  <c r="AE261" i="2"/>
  <c r="AE260" i="2" s="1"/>
  <c r="D144" i="7"/>
  <c r="D143" i="7" s="1"/>
  <c r="D141" i="7"/>
  <c r="D140" i="7" s="1"/>
  <c r="B413" i="9"/>
  <c r="B412" i="9" s="1"/>
  <c r="B410" i="9"/>
  <c r="B409" i="9" s="1"/>
  <c r="B381" i="9"/>
  <c r="B380" i="9" s="1"/>
  <c r="B378" i="9"/>
  <c r="B377" i="9" s="1"/>
  <c r="D88" i="7"/>
  <c r="D87" i="7" s="1"/>
  <c r="D85" i="7"/>
  <c r="D84" i="7" s="1"/>
  <c r="J688" i="7" l="1"/>
  <c r="H688" i="7"/>
  <c r="H620" i="7"/>
  <c r="H619" i="7" s="1"/>
  <c r="J620" i="7"/>
  <c r="J619" i="7" s="1"/>
  <c r="AD296" i="2"/>
  <c r="AD295" i="2" s="1"/>
  <c r="AF297" i="2"/>
  <c r="AF296" i="2" s="1"/>
  <c r="AF295" i="2" s="1"/>
  <c r="AE297" i="2"/>
  <c r="AE296" i="2" s="1"/>
  <c r="AE295" i="2" s="1"/>
  <c r="D202" i="9"/>
  <c r="D201" i="9" s="1"/>
  <c r="D200" i="9" s="1"/>
  <c r="E134" i="9"/>
  <c r="E133" i="9" s="1"/>
  <c r="D134" i="9"/>
  <c r="D133" i="9" s="1"/>
  <c r="H684" i="7"/>
  <c r="H683" i="7" s="1"/>
  <c r="J287" i="7"/>
  <c r="E307" i="9"/>
  <c r="E306" i="9" s="1"/>
  <c r="AD263" i="2"/>
  <c r="AD259" i="2" s="1"/>
  <c r="AD258" i="2" s="1"/>
  <c r="AD257" i="2" s="1"/>
  <c r="D268" i="9"/>
  <c r="G669" i="7"/>
  <c r="G668" i="7" s="1"/>
  <c r="G667" i="7" s="1"/>
  <c r="D251" i="9"/>
  <c r="F194" i="9"/>
  <c r="F193" i="9" s="1"/>
  <c r="F192" i="9" s="1"/>
  <c r="F188" i="9" s="1"/>
  <c r="F187" i="9" s="1"/>
  <c r="E194" i="9"/>
  <c r="E193" i="9" s="1"/>
  <c r="E192" i="9" s="1"/>
  <c r="E188" i="9" s="1"/>
  <c r="E187" i="9" s="1"/>
  <c r="H247" i="7"/>
  <c r="H246" i="7" s="1"/>
  <c r="H245" i="7" s="1"/>
  <c r="AE178" i="2"/>
  <c r="AE177" i="2" s="1"/>
  <c r="AE176" i="2" s="1"/>
  <c r="AF178" i="2"/>
  <c r="AF177" i="2" s="1"/>
  <c r="AF176" i="2" s="1"/>
  <c r="AD178" i="2"/>
  <c r="AD177" i="2" s="1"/>
  <c r="AD176" i="2" s="1"/>
  <c r="I669" i="7"/>
  <c r="AF91" i="2"/>
  <c r="F430" i="9"/>
  <c r="H397" i="7"/>
  <c r="AE96" i="2"/>
  <c r="J165" i="7"/>
  <c r="D435" i="9"/>
  <c r="AD91" i="2"/>
  <c r="H160" i="7"/>
  <c r="D430" i="9"/>
  <c r="AE91" i="2"/>
  <c r="H165" i="7"/>
  <c r="E205" i="9"/>
  <c r="E204" i="9" s="1"/>
  <c r="E203" i="9" s="1"/>
  <c r="J780" i="7"/>
  <c r="J779" i="7" s="1"/>
  <c r="F205" i="9"/>
  <c r="F204" i="9" s="1"/>
  <c r="F203" i="9" s="1"/>
  <c r="F387" i="9"/>
  <c r="F386" i="9" s="1"/>
  <c r="F385" i="9" s="1"/>
  <c r="F384" i="9" s="1"/>
  <c r="F383" i="9" s="1"/>
  <c r="J802" i="7"/>
  <c r="E387" i="9"/>
  <c r="E386" i="9" s="1"/>
  <c r="E385" i="9" s="1"/>
  <c r="E384" i="9" s="1"/>
  <c r="E383" i="9" s="1"/>
  <c r="H802" i="7"/>
  <c r="AF409" i="2"/>
  <c r="AF408" i="2" s="1"/>
  <c r="AF407" i="2" s="1"/>
  <c r="AF406" i="2" s="1"/>
  <c r="AF405" i="2" s="1"/>
  <c r="AF404" i="2" s="1"/>
  <c r="J267" i="7"/>
  <c r="J266" i="7" s="1"/>
  <c r="J265" i="7" s="1"/>
  <c r="J264" i="7" s="1"/>
  <c r="F28" i="10" s="1"/>
  <c r="H267" i="7"/>
  <c r="H266" i="7" s="1"/>
  <c r="H265" i="7" s="1"/>
  <c r="H264" i="7" s="1"/>
  <c r="E28" i="10" s="1"/>
  <c r="AD330" i="2"/>
  <c r="AD329" i="2" s="1"/>
  <c r="AD328" i="2" s="1"/>
  <c r="AD327" i="2" s="1"/>
  <c r="AD326" i="2" s="1"/>
  <c r="AE62" i="2"/>
  <c r="AF62" i="2"/>
  <c r="D647" i="9"/>
  <c r="D646" i="9" s="1"/>
  <c r="D645" i="9" s="1"/>
  <c r="D641" i="9" s="1"/>
  <c r="AD126" i="2"/>
  <c r="AD125" i="2" s="1"/>
  <c r="AD124" i="2" s="1"/>
  <c r="AD123" i="2" s="1"/>
  <c r="AD122" i="2" s="1"/>
  <c r="I195" i="7"/>
  <c r="I194" i="7" s="1"/>
  <c r="I193" i="7" s="1"/>
  <c r="I192" i="7" s="1"/>
  <c r="I191" i="7" s="1"/>
  <c r="F469" i="9"/>
  <c r="AF126" i="2"/>
  <c r="AF125" i="2" s="1"/>
  <c r="AF124" i="2" s="1"/>
  <c r="AF123" i="2" s="1"/>
  <c r="AF122" i="2" s="1"/>
  <c r="AE126" i="2"/>
  <c r="AE125" i="2" s="1"/>
  <c r="AE124" i="2" s="1"/>
  <c r="AE123" i="2" s="1"/>
  <c r="AE122" i="2" s="1"/>
  <c r="AE140" i="2"/>
  <c r="AE139" i="2" s="1"/>
  <c r="AE138" i="2" s="1"/>
  <c r="H616" i="7"/>
  <c r="H615" i="7" s="1"/>
  <c r="H614" i="7" s="1"/>
  <c r="H613" i="7" s="1"/>
  <c r="H612" i="7" s="1"/>
  <c r="E239" i="9"/>
  <c r="E238" i="9" s="1"/>
  <c r="E237" i="9" s="1"/>
  <c r="E236" i="9" s="1"/>
  <c r="F616" i="7"/>
  <c r="F615" i="7" s="1"/>
  <c r="F614" i="7" s="1"/>
  <c r="F613" i="7" s="1"/>
  <c r="F612" i="7" s="1"/>
  <c r="D238" i="9"/>
  <c r="D237" i="9" s="1"/>
  <c r="D236" i="9" s="1"/>
  <c r="D235" i="9"/>
  <c r="D234" i="9" s="1"/>
  <c r="D233" i="9" s="1"/>
  <c r="D232" i="9" s="1"/>
  <c r="AF140" i="2"/>
  <c r="AF139" i="2" s="1"/>
  <c r="AF138" i="2" s="1"/>
  <c r="AD85" i="2"/>
  <c r="AD140" i="2"/>
  <c r="AD139" i="2" s="1"/>
  <c r="AD138" i="2" s="1"/>
  <c r="AD365" i="2"/>
  <c r="AD355" i="2" s="1"/>
  <c r="AD354" i="2" s="1"/>
  <c r="AF365" i="2"/>
  <c r="AE365" i="2"/>
  <c r="D148" i="9"/>
  <c r="D147" i="9" s="1"/>
  <c r="D146" i="9" s="1"/>
  <c r="D140" i="9"/>
  <c r="D139" i="9" s="1"/>
  <c r="D138" i="9" s="1"/>
  <c r="F197" i="7"/>
  <c r="F196" i="7" s="1"/>
  <c r="D472" i="9"/>
  <c r="D471" i="9" s="1"/>
  <c r="D470" i="9" s="1"/>
  <c r="E53" i="10"/>
  <c r="F74" i="7"/>
  <c r="F73" i="7" s="1"/>
  <c r="F72" i="7" s="1"/>
  <c r="F71" i="7" s="1"/>
  <c r="F70" i="7" s="1"/>
  <c r="D451" i="9"/>
  <c r="D450" i="9" s="1"/>
  <c r="D449" i="9" s="1"/>
  <c r="H74" i="7"/>
  <c r="H73" i="7" s="1"/>
  <c r="H72" i="7" s="1"/>
  <c r="H71" i="7" s="1"/>
  <c r="H70" i="7" s="1"/>
  <c r="AE263" i="2"/>
  <c r="AE259" i="2" s="1"/>
  <c r="AE258" i="2" s="1"/>
  <c r="AE257" i="2" s="1"/>
  <c r="AF263" i="2"/>
  <c r="AF259" i="2" s="1"/>
  <c r="AF258" i="2" s="1"/>
  <c r="AF257" i="2" s="1"/>
  <c r="AE165" i="2"/>
  <c r="AE164" i="2" s="1"/>
  <c r="AF165" i="2"/>
  <c r="AF164" i="2" s="1"/>
  <c r="J234" i="7"/>
  <c r="J233" i="7" s="1"/>
  <c r="AD165" i="2"/>
  <c r="AD164" i="2" s="1"/>
  <c r="J261" i="7"/>
  <c r="J260" i="7" s="1"/>
  <c r="J259" i="7" s="1"/>
  <c r="F242" i="9"/>
  <c r="F241" i="9" s="1"/>
  <c r="D242" i="9"/>
  <c r="D241" i="9" s="1"/>
  <c r="F174" i="9"/>
  <c r="F173" i="9" s="1"/>
  <c r="D397" i="9"/>
  <c r="D394" i="9" s="1"/>
  <c r="E360" i="9"/>
  <c r="E359" i="9" s="1"/>
  <c r="H125" i="7"/>
  <c r="F360" i="9"/>
  <c r="F359" i="9" s="1"/>
  <c r="J125" i="7"/>
  <c r="D360" i="9"/>
  <c r="F125" i="7"/>
  <c r="G754" i="7"/>
  <c r="K754" i="7"/>
  <c r="I754" i="7"/>
  <c r="D86" i="9"/>
  <c r="D85" i="9" s="1"/>
  <c r="H514" i="7"/>
  <c r="H513" i="7" s="1"/>
  <c r="K538" i="7"/>
  <c r="K537" i="7" s="1"/>
  <c r="K536" i="7" s="1"/>
  <c r="K525" i="7" s="1"/>
  <c r="F86" i="9"/>
  <c r="F85" i="9" s="1"/>
  <c r="J514" i="7"/>
  <c r="J513" i="7" s="1"/>
  <c r="I538" i="7"/>
  <c r="I537" i="7" s="1"/>
  <c r="I536" i="7" s="1"/>
  <c r="I525" i="7" s="1"/>
  <c r="E86" i="9"/>
  <c r="E85" i="9" s="1"/>
  <c r="G515" i="7"/>
  <c r="G514" i="7" s="1"/>
  <c r="G513" i="7" s="1"/>
  <c r="G508" i="7" s="1"/>
  <c r="D281" i="9"/>
  <c r="AE282" i="2"/>
  <c r="AE281" i="2" s="1"/>
  <c r="AE280" i="2" s="1"/>
  <c r="AF282" i="2"/>
  <c r="AF281" i="2" s="1"/>
  <c r="AF280" i="2" s="1"/>
  <c r="J176" i="7"/>
  <c r="J175" i="7" s="1"/>
  <c r="J174" i="7" s="1"/>
  <c r="AF106" i="2"/>
  <c r="AF105" i="2" s="1"/>
  <c r="J616" i="7"/>
  <c r="J615" i="7" s="1"/>
  <c r="J614" i="7" s="1"/>
  <c r="J613" i="7" s="1"/>
  <c r="F238" i="9"/>
  <c r="F237" i="9" s="1"/>
  <c r="F236" i="9" s="1"/>
  <c r="K175" i="7"/>
  <c r="K174" i="7" s="1"/>
  <c r="AE352" i="2"/>
  <c r="AE351" i="2" s="1"/>
  <c r="AE344" i="2" s="1"/>
  <c r="AE343" i="2" s="1"/>
  <c r="J161" i="7"/>
  <c r="J160" i="7" s="1"/>
  <c r="AE319" i="2"/>
  <c r="AE318" i="2" s="1"/>
  <c r="AF22" i="2"/>
  <c r="AF21" i="2" s="1"/>
  <c r="AF20" i="2" s="1"/>
  <c r="AF19" i="2" s="1"/>
  <c r="E179" i="9"/>
  <c r="E178" i="9" s="1"/>
  <c r="E177" i="9" s="1"/>
  <c r="K651" i="7"/>
  <c r="K650" i="7" s="1"/>
  <c r="K649" i="7" s="1"/>
  <c r="F478" i="7"/>
  <c r="F477" i="7" s="1"/>
  <c r="AF319" i="2"/>
  <c r="AF318" i="2" s="1"/>
  <c r="AE311" i="2"/>
  <c r="AD210" i="2"/>
  <c r="AF210" i="2"/>
  <c r="AE210" i="2"/>
  <c r="E498" i="9"/>
  <c r="E497" i="9" s="1"/>
  <c r="E496" i="9" s="1"/>
  <c r="E495" i="9" s="1"/>
  <c r="E494" i="9" s="1"/>
  <c r="E597" i="9"/>
  <c r="E596" i="9" s="1"/>
  <c r="E595" i="9" s="1"/>
  <c r="F277" i="7"/>
  <c r="F276" i="7" s="1"/>
  <c r="F275" i="7" s="1"/>
  <c r="F274" i="7" s="1"/>
  <c r="F273" i="7" s="1"/>
  <c r="F272" i="7" s="1"/>
  <c r="G651" i="7"/>
  <c r="G650" i="7" s="1"/>
  <c r="G649" i="7" s="1"/>
  <c r="E40" i="9"/>
  <c r="E39" i="9" s="1"/>
  <c r="E36" i="9" s="1"/>
  <c r="E247" i="9"/>
  <c r="E246" i="9" s="1"/>
  <c r="E245" i="9" s="1"/>
  <c r="K551" i="7"/>
  <c r="K550" i="7" s="1"/>
  <c r="K549" i="7" s="1"/>
  <c r="K548" i="7" s="1"/>
  <c r="AF70" i="2"/>
  <c r="AF69" i="2" s="1"/>
  <c r="AD418" i="2"/>
  <c r="AD417" i="2" s="1"/>
  <c r="AD416" i="2" s="1"/>
  <c r="AD415" i="2" s="1"/>
  <c r="AD414" i="2" s="1"/>
  <c r="AE418" i="2"/>
  <c r="AE417" i="2" s="1"/>
  <c r="AE416" i="2" s="1"/>
  <c r="AE415" i="2" s="1"/>
  <c r="AE414" i="2" s="1"/>
  <c r="H729" i="7"/>
  <c r="H728" i="7" s="1"/>
  <c r="I651" i="7"/>
  <c r="I650" i="7" s="1"/>
  <c r="I649" i="7" s="1"/>
  <c r="AD281" i="2"/>
  <c r="AD280" i="2" s="1"/>
  <c r="D136" i="9"/>
  <c r="E516" i="9"/>
  <c r="E515" i="9" s="1"/>
  <c r="E514" i="9" s="1"/>
  <c r="E513" i="9" s="1"/>
  <c r="F428" i="7"/>
  <c r="F427" i="7" s="1"/>
  <c r="F426" i="7" s="1"/>
  <c r="F227" i="7"/>
  <c r="F290" i="7"/>
  <c r="F289" i="7" s="1"/>
  <c r="F288" i="7" s="1"/>
  <c r="E401" i="9"/>
  <c r="E400" i="9" s="1"/>
  <c r="E399" i="9" s="1"/>
  <c r="F398" i="7"/>
  <c r="E376" i="9"/>
  <c r="E375" i="9" s="1"/>
  <c r="E374" i="9" s="1"/>
  <c r="F464" i="9"/>
  <c r="F220" i="7"/>
  <c r="F219" i="7" s="1"/>
  <c r="F218" i="7" s="1"/>
  <c r="E29" i="9"/>
  <c r="E28" i="9" s="1"/>
  <c r="E27" i="9" s="1"/>
  <c r="AD319" i="2"/>
  <c r="AD318" i="2" s="1"/>
  <c r="F395" i="7"/>
  <c r="F394" i="7" s="1"/>
  <c r="F204" i="7"/>
  <c r="F203" i="7" s="1"/>
  <c r="F202" i="7" s="1"/>
  <c r="F201" i="7" s="1"/>
  <c r="F200" i="7" s="1"/>
  <c r="F199" i="7" s="1"/>
  <c r="D22" i="10" s="1"/>
  <c r="AE22" i="2"/>
  <c r="AE21" i="2" s="1"/>
  <c r="AE20" i="2" s="1"/>
  <c r="AE19" i="2" s="1"/>
  <c r="AF330" i="2"/>
  <c r="F43" i="9"/>
  <c r="F42" i="9" s="1"/>
  <c r="F41" i="9" s="1"/>
  <c r="H772" i="7"/>
  <c r="H771" i="7" s="1"/>
  <c r="H767" i="7" s="1"/>
  <c r="F141" i="7"/>
  <c r="F140" i="7" s="1"/>
  <c r="E456" i="9"/>
  <c r="E455" i="9" s="1"/>
  <c r="E454" i="9" s="1"/>
  <c r="E453" i="9" s="1"/>
  <c r="F261" i="7"/>
  <c r="F260" i="7" s="1"/>
  <c r="F259" i="7" s="1"/>
  <c r="F749" i="7"/>
  <c r="K748" i="7"/>
  <c r="K747" i="7" s="1"/>
  <c r="J772" i="7"/>
  <c r="J771" i="7" s="1"/>
  <c r="J767" i="7" s="1"/>
  <c r="I551" i="7"/>
  <c r="I550" i="7" s="1"/>
  <c r="I549" i="7" s="1"/>
  <c r="I548" i="7" s="1"/>
  <c r="E434" i="9"/>
  <c r="E433" i="9" s="1"/>
  <c r="J550" i="7"/>
  <c r="J549" i="7" s="1"/>
  <c r="F439" i="7"/>
  <c r="F438" i="7" s="1"/>
  <c r="F61" i="7"/>
  <c r="F60" i="7" s="1"/>
  <c r="AE331" i="2"/>
  <c r="AE330" i="2" s="1"/>
  <c r="J537" i="7"/>
  <c r="J536" i="7" s="1"/>
  <c r="F514" i="7"/>
  <c r="F513" i="7" s="1"/>
  <c r="F163" i="7"/>
  <c r="F780" i="7"/>
  <c r="F779" i="7" s="1"/>
  <c r="F103" i="7"/>
  <c r="F102" i="7" s="1"/>
  <c r="AD70" i="2"/>
  <c r="AD69" i="2" s="1"/>
  <c r="F392" i="9"/>
  <c r="F391" i="9" s="1"/>
  <c r="F390" i="9" s="1"/>
  <c r="F212" i="7"/>
  <c r="F211" i="7" s="1"/>
  <c r="F210" i="7" s="1"/>
  <c r="F516" i="9"/>
  <c r="F515" i="9" s="1"/>
  <c r="F514" i="9" s="1"/>
  <c r="F513" i="9" s="1"/>
  <c r="G270" i="7"/>
  <c r="G269" i="7" s="1"/>
  <c r="G268" i="7" s="1"/>
  <c r="F269" i="7"/>
  <c r="F268" i="7" s="1"/>
  <c r="AE85" i="2"/>
  <c r="AF186" i="2"/>
  <c r="AF185" i="2" s="1"/>
  <c r="F168" i="7"/>
  <c r="J329" i="7"/>
  <c r="J328" i="7" s="1"/>
  <c r="F247" i="9"/>
  <c r="F246" i="9" s="1"/>
  <c r="F245" i="9" s="1"/>
  <c r="F685" i="7"/>
  <c r="AD352" i="2"/>
  <c r="AD351" i="2" s="1"/>
  <c r="AD344" i="2" s="1"/>
  <c r="AD343" i="2" s="1"/>
  <c r="D539" i="9"/>
  <c r="D538" i="9" s="1"/>
  <c r="D537" i="9" s="1"/>
  <c r="D530" i="9" s="1"/>
  <c r="AF418" i="2"/>
  <c r="AF417" i="2" s="1"/>
  <c r="AF416" i="2" s="1"/>
  <c r="AF415" i="2" s="1"/>
  <c r="AF414" i="2" s="1"/>
  <c r="D77" i="9"/>
  <c r="D76" i="9" s="1"/>
  <c r="D75" i="9" s="1"/>
  <c r="D74" i="9" s="1"/>
  <c r="F511" i="7"/>
  <c r="F510" i="7" s="1"/>
  <c r="F509" i="7" s="1"/>
  <c r="J428" i="7"/>
  <c r="J427" i="7" s="1"/>
  <c r="J426" i="7" s="1"/>
  <c r="D464" i="9"/>
  <c r="D458" i="9" s="1"/>
  <c r="D457" i="9" s="1"/>
  <c r="H553" i="7"/>
  <c r="H552" i="7" s="1"/>
  <c r="H595" i="7"/>
  <c r="H594" i="7" s="1"/>
  <c r="H593" i="7" s="1"/>
  <c r="H592" i="7" s="1"/>
  <c r="I595" i="7"/>
  <c r="I594" i="7" s="1"/>
  <c r="AD22" i="2"/>
  <c r="AD21" i="2" s="1"/>
  <c r="AD20" i="2" s="1"/>
  <c r="AD19" i="2" s="1"/>
  <c r="AE235" i="2"/>
  <c r="AE234" i="2" s="1"/>
  <c r="AE233" i="2" s="1"/>
  <c r="AE232" i="2" s="1"/>
  <c r="E439" i="9"/>
  <c r="E438" i="9" s="1"/>
  <c r="AF352" i="2"/>
  <c r="AF351" i="2" s="1"/>
  <c r="AF344" i="2" s="1"/>
  <c r="AF343" i="2" s="1"/>
  <c r="H609" i="7"/>
  <c r="E145" i="9"/>
  <c r="E144" i="9" s="1"/>
  <c r="H424" i="7"/>
  <c r="H423" i="7" s="1"/>
  <c r="H416" i="7" s="1"/>
  <c r="D172" i="9"/>
  <c r="D171" i="9" s="1"/>
  <c r="D170" i="9" s="1"/>
  <c r="D169" i="9" s="1"/>
  <c r="D168" i="9" s="1"/>
  <c r="D310" i="9"/>
  <c r="D309" i="9" s="1"/>
  <c r="D308" i="9" s="1"/>
  <c r="F762" i="7"/>
  <c r="F761" i="7" s="1"/>
  <c r="D392" i="9"/>
  <c r="D391" i="9" s="1"/>
  <c r="D390" i="9" s="1"/>
  <c r="F17" i="7"/>
  <c r="AD35" i="2"/>
  <c r="AD34" i="2" s="1"/>
  <c r="AD33" i="2" s="1"/>
  <c r="AD32" i="2" s="1"/>
  <c r="AD186" i="2"/>
  <c r="AD185" i="2" s="1"/>
  <c r="AD311" i="2"/>
  <c r="AE70" i="2"/>
  <c r="AE69" i="2" s="1"/>
  <c r="AF85" i="2"/>
  <c r="AE434" i="2"/>
  <c r="AE436" i="2"/>
  <c r="AE435" i="2" s="1"/>
  <c r="AE433" i="2"/>
  <c r="AE432" i="2" s="1"/>
  <c r="AE393" i="2"/>
  <c r="AE392" i="2" s="1"/>
  <c r="AE394" i="2"/>
  <c r="E464" i="9"/>
  <c r="F301" i="7"/>
  <c r="F300" i="7" s="1"/>
  <c r="F299" i="7" s="1"/>
  <c r="F298" i="7" s="1"/>
  <c r="AD62" i="2"/>
  <c r="E487" i="9"/>
  <c r="E486" i="9" s="1"/>
  <c r="E485" i="9" s="1"/>
  <c r="E484" i="9" s="1"/>
  <c r="E442" i="9"/>
  <c r="E441" i="9" s="1"/>
  <c r="E440" i="9" s="1"/>
  <c r="E253" i="9"/>
  <c r="E252" i="9" s="1"/>
  <c r="J177" i="7"/>
  <c r="F603" i="9"/>
  <c r="F602" i="9" s="1"/>
  <c r="F601" i="9" s="1"/>
  <c r="F581" i="7"/>
  <c r="F580" i="7" s="1"/>
  <c r="F579" i="7" s="1"/>
  <c r="F578" i="7" s="1"/>
  <c r="AD434" i="2"/>
  <c r="F138" i="7"/>
  <c r="F137" i="7" s="1"/>
  <c r="F639" i="7"/>
  <c r="F638" i="7" s="1"/>
  <c r="F622" i="7"/>
  <c r="F621" i="7" s="1"/>
  <c r="F85" i="7"/>
  <c r="AE406" i="2"/>
  <c r="AE405" i="2" s="1"/>
  <c r="AE404" i="2" s="1"/>
  <c r="E21" i="9"/>
  <c r="E20" i="9" s="1"/>
  <c r="E19" i="9" s="1"/>
  <c r="E18" i="9" s="1"/>
  <c r="E17" i="9" s="1"/>
  <c r="AE205" i="2"/>
  <c r="AE204" i="2" s="1"/>
  <c r="AE203" i="2" s="1"/>
  <c r="AE195" i="2" s="1"/>
  <c r="E160" i="9"/>
  <c r="E159" i="9" s="1"/>
  <c r="E158" i="9" s="1"/>
  <c r="F127" i="7"/>
  <c r="AF311" i="2"/>
  <c r="F617" i="9"/>
  <c r="F616" i="9" s="1"/>
  <c r="F615" i="9" s="1"/>
  <c r="I515" i="7"/>
  <c r="I514" i="7" s="1"/>
  <c r="I513" i="7" s="1"/>
  <c r="I508" i="7" s="1"/>
  <c r="E522" i="9"/>
  <c r="F522" i="9"/>
  <c r="E432" i="9"/>
  <c r="E431" i="9" s="1"/>
  <c r="F637" i="9"/>
  <c r="F636" i="9" s="1"/>
  <c r="F635" i="9" s="1"/>
  <c r="F487" i="9"/>
  <c r="F486" i="9" s="1"/>
  <c r="F485" i="9" s="1"/>
  <c r="F484" i="9" s="1"/>
  <c r="F461" i="9"/>
  <c r="F460" i="9" s="1"/>
  <c r="F459" i="9" s="1"/>
  <c r="E392" i="9"/>
  <c r="E391" i="9" s="1"/>
  <c r="E390" i="9" s="1"/>
  <c r="E603" i="9"/>
  <c r="E602" i="9" s="1"/>
  <c r="E601" i="9" s="1"/>
  <c r="F417" i="9"/>
  <c r="F416" i="9" s="1"/>
  <c r="F415" i="9" s="1"/>
  <c r="F442" i="9"/>
  <c r="F441" i="9" s="1"/>
  <c r="F440" i="9" s="1"/>
  <c r="F21" i="9"/>
  <c r="F20" i="9" s="1"/>
  <c r="F19" i="9" s="1"/>
  <c r="F18" i="9" s="1"/>
  <c r="F17" i="9" s="1"/>
  <c r="F257" i="7"/>
  <c r="F256" i="7" s="1"/>
  <c r="F437" i="9"/>
  <c r="F436" i="9" s="1"/>
  <c r="F757" i="7"/>
  <c r="F756" i="7" s="1"/>
  <c r="F755" i="7" s="1"/>
  <c r="F32" i="9"/>
  <c r="F31" i="9" s="1"/>
  <c r="F30" i="9" s="1"/>
  <c r="J400" i="7"/>
  <c r="J397" i="7" s="1"/>
  <c r="E508" i="9"/>
  <c r="E507" i="9" s="1"/>
  <c r="E506" i="9" s="1"/>
  <c r="E505" i="9" s="1"/>
  <c r="F160" i="9"/>
  <c r="F159" i="9" s="1"/>
  <c r="F158" i="9" s="1"/>
  <c r="E297" i="9"/>
  <c r="E296" i="9" s="1"/>
  <c r="F481" i="7"/>
  <c r="F480" i="7" s="1"/>
  <c r="F84" i="7"/>
  <c r="F379" i="9"/>
  <c r="F378" i="9" s="1"/>
  <c r="F377" i="9" s="1"/>
  <c r="F32" i="7"/>
  <c r="F31" i="7" s="1"/>
  <c r="F659" i="7"/>
  <c r="F658" i="7" s="1"/>
  <c r="F161" i="7"/>
  <c r="F642" i="7"/>
  <c r="F641" i="7" s="1"/>
  <c r="E362" i="9"/>
  <c r="E361" i="9" s="1"/>
  <c r="F476" i="9"/>
  <c r="F475" i="9" s="1"/>
  <c r="F474" i="9" s="1"/>
  <c r="F473" i="9" s="1"/>
  <c r="F223" i="9"/>
  <c r="F498" i="9"/>
  <c r="F497" i="9" s="1"/>
  <c r="F496" i="9" s="1"/>
  <c r="F495" i="9" s="1"/>
  <c r="F494" i="9" s="1"/>
  <c r="F253" i="9"/>
  <c r="F252" i="9" s="1"/>
  <c r="F251" i="9" s="1"/>
  <c r="F285" i="9"/>
  <c r="F284" i="9" s="1"/>
  <c r="F283" i="9" s="1"/>
  <c r="F282" i="9" s="1"/>
  <c r="F236" i="7"/>
  <c r="F235" i="7" s="1"/>
  <c r="F166" i="7"/>
  <c r="H197" i="7"/>
  <c r="H196" i="7" s="1"/>
  <c r="H227" i="7"/>
  <c r="H780" i="7"/>
  <c r="H779" i="7" s="1"/>
  <c r="F654" i="7"/>
  <c r="F484" i="7"/>
  <c r="F483" i="7" s="1"/>
  <c r="E404" i="9"/>
  <c r="E403" i="9" s="1"/>
  <c r="E402" i="9" s="1"/>
  <c r="F365" i="9"/>
  <c r="F364" i="9" s="1"/>
  <c r="F363" i="9" s="1"/>
  <c r="E437" i="9"/>
  <c r="E436" i="9" s="1"/>
  <c r="E32" i="9"/>
  <c r="E31" i="9" s="1"/>
  <c r="E30" i="9" s="1"/>
  <c r="J762" i="7"/>
  <c r="J761" i="7" s="1"/>
  <c r="J749" i="7"/>
  <c r="H697" i="7"/>
  <c r="H550" i="7"/>
  <c r="H549" i="7" s="1"/>
  <c r="AD219" i="2"/>
  <c r="AD218" i="2" s="1"/>
  <c r="AD217" i="2" s="1"/>
  <c r="J84" i="7"/>
  <c r="J85" i="7"/>
  <c r="H123" i="7"/>
  <c r="E358" i="9"/>
  <c r="E357" i="9" s="1"/>
  <c r="H97" i="7"/>
  <c r="H96" i="7" s="1"/>
  <c r="E631" i="9"/>
  <c r="E630" i="9" s="1"/>
  <c r="E629" i="9" s="1"/>
  <c r="H231" i="7"/>
  <c r="D516" i="9"/>
  <c r="D515" i="9" s="1"/>
  <c r="D514" i="9" s="1"/>
  <c r="D513" i="9" s="1"/>
  <c r="F665" i="7"/>
  <c r="F664" i="7" s="1"/>
  <c r="F663" i="7" s="1"/>
  <c r="E382" i="9"/>
  <c r="E381" i="9" s="1"/>
  <c r="E380" i="9" s="1"/>
  <c r="AF205" i="2"/>
  <c r="AF204" i="2" s="1"/>
  <c r="AF203" i="2" s="1"/>
  <c r="AF195" i="2" s="1"/>
  <c r="J157" i="7"/>
  <c r="J156" i="7" s="1"/>
  <c r="F428" i="9"/>
  <c r="F427" i="9" s="1"/>
  <c r="F426" i="9" s="1"/>
  <c r="E61" i="10"/>
  <c r="E60" i="10" s="1"/>
  <c r="H322" i="7"/>
  <c r="H321" i="7" s="1"/>
  <c r="H320" i="7" s="1"/>
  <c r="E511" i="9"/>
  <c r="E510" i="9" s="1"/>
  <c r="E509" i="9" s="1"/>
  <c r="H395" i="7"/>
  <c r="H394" i="7" s="1"/>
  <c r="E250" i="9"/>
  <c r="E249" i="9" s="1"/>
  <c r="E248" i="9" s="1"/>
  <c r="E600" i="9"/>
  <c r="E599" i="9" s="1"/>
  <c r="E598" i="9" s="1"/>
  <c r="H481" i="7"/>
  <c r="H480" i="7" s="1"/>
  <c r="E174" i="9"/>
  <c r="E173" i="9" s="1"/>
  <c r="F24" i="7"/>
  <c r="F25" i="7"/>
  <c r="D43" i="9"/>
  <c r="D42" i="9" s="1"/>
  <c r="D41" i="9" s="1"/>
  <c r="F695" i="7"/>
  <c r="F694" i="7" s="1"/>
  <c r="G333" i="7"/>
  <c r="G332" i="7" s="1"/>
  <c r="G331" i="7" s="1"/>
  <c r="G327" i="7" s="1"/>
  <c r="G326" i="7" s="1"/>
  <c r="G325" i="7" s="1"/>
  <c r="G324" i="7" s="1"/>
  <c r="F332" i="7"/>
  <c r="F331" i="7" s="1"/>
  <c r="D247" i="9"/>
  <c r="D246" i="9" s="1"/>
  <c r="D245" i="9" s="1"/>
  <c r="F329" i="7"/>
  <c r="F328" i="7" s="1"/>
  <c r="D408" i="9"/>
  <c r="D407" i="9" s="1"/>
  <c r="D406" i="9" s="1"/>
  <c r="F82" i="7"/>
  <c r="F81" i="7" s="1"/>
  <c r="D382" i="9"/>
  <c r="D381" i="9" s="1"/>
  <c r="D380" i="9" s="1"/>
  <c r="F144" i="7"/>
  <c r="F143" i="7" s="1"/>
  <c r="D371" i="9"/>
  <c r="D370" i="9" s="1"/>
  <c r="G134" i="7"/>
  <c r="G133" i="7" s="1"/>
  <c r="D476" i="9"/>
  <c r="D475" i="9" s="1"/>
  <c r="D474" i="9" s="1"/>
  <c r="D473" i="9" s="1"/>
  <c r="G179" i="7"/>
  <c r="G178" i="7" s="1"/>
  <c r="G177" i="7" s="1"/>
  <c r="G176" i="7" s="1"/>
  <c r="G175" i="7" s="1"/>
  <c r="G174" i="7" s="1"/>
  <c r="D455" i="9"/>
  <c r="D454" i="9" s="1"/>
  <c r="D453" i="9" s="1"/>
  <c r="F406" i="7"/>
  <c r="F405" i="7" s="1"/>
  <c r="F404" i="7" s="1"/>
  <c r="F403" i="7" s="1"/>
  <c r="F402" i="7" s="1"/>
  <c r="D84" i="9"/>
  <c r="D83" i="9" s="1"/>
  <c r="D82" i="9" s="1"/>
  <c r="F534" i="7"/>
  <c r="F533" i="7" s="1"/>
  <c r="E84" i="9"/>
  <c r="E83" i="9" s="1"/>
  <c r="E82" i="9" s="1"/>
  <c r="H534" i="7"/>
  <c r="H533" i="7" s="1"/>
  <c r="F561" i="9"/>
  <c r="F560" i="9" s="1"/>
  <c r="F559" i="9" s="1"/>
  <c r="J442" i="7"/>
  <c r="J441" i="7" s="1"/>
  <c r="F558" i="9"/>
  <c r="F557" i="9" s="1"/>
  <c r="F556" i="9" s="1"/>
  <c r="J581" i="7"/>
  <c r="J580" i="7" s="1"/>
  <c r="J579" i="7" s="1"/>
  <c r="J578" i="7" s="1"/>
  <c r="H511" i="7"/>
  <c r="H510" i="7" s="1"/>
  <c r="H509" i="7" s="1"/>
  <c r="E77" i="9"/>
  <c r="E76" i="9" s="1"/>
  <c r="E75" i="9" s="1"/>
  <c r="E74" i="9" s="1"/>
  <c r="J32" i="7"/>
  <c r="J31" i="7" s="1"/>
  <c r="F624" i="9"/>
  <c r="F623" i="9" s="1"/>
  <c r="F622" i="9" s="1"/>
  <c r="J642" i="7"/>
  <c r="J641" i="7" s="1"/>
  <c r="F157" i="9"/>
  <c r="F156" i="9" s="1"/>
  <c r="F155" i="9" s="1"/>
  <c r="J395" i="7"/>
  <c r="J394" i="7" s="1"/>
  <c r="F250" i="9"/>
  <c r="F249" i="9" s="1"/>
  <c r="F248" i="9" s="1"/>
  <c r="H58" i="7"/>
  <c r="H55" i="7" s="1"/>
  <c r="E397" i="9"/>
  <c r="E394" i="9" s="1"/>
  <c r="H220" i="7"/>
  <c r="H219" i="7" s="1"/>
  <c r="H218" i="7" s="1"/>
  <c r="J42" i="7"/>
  <c r="K43" i="7"/>
  <c r="K42" i="7" s="1"/>
  <c r="H287" i="7"/>
  <c r="F64" i="7"/>
  <c r="F63" i="7" s="1"/>
  <c r="F133" i="7"/>
  <c r="F130" i="7" s="1"/>
  <c r="F129" i="7" s="1"/>
  <c r="F376" i="9"/>
  <c r="F375" i="9" s="1"/>
  <c r="F374" i="9" s="1"/>
  <c r="J220" i="7"/>
  <c r="J219" i="7" s="1"/>
  <c r="J218" i="7" s="1"/>
  <c r="J209" i="7" s="1"/>
  <c r="D579" i="9"/>
  <c r="D578" i="9" s="1"/>
  <c r="D577" i="9" s="1"/>
  <c r="F457" i="7"/>
  <c r="F456" i="7" s="1"/>
  <c r="E414" i="9"/>
  <c r="E413" i="9" s="1"/>
  <c r="E412" i="9" s="1"/>
  <c r="E379" i="9"/>
  <c r="E378" i="9" s="1"/>
  <c r="E377" i="9" s="1"/>
  <c r="J178" i="7"/>
  <c r="F154" i="9"/>
  <c r="F153" i="9" s="1"/>
  <c r="F152" i="9" s="1"/>
  <c r="G763" i="7"/>
  <c r="G762" i="7" s="1"/>
  <c r="G761" i="7" s="1"/>
  <c r="F22" i="7"/>
  <c r="F21" i="7" s="1"/>
  <c r="F157" i="7"/>
  <c r="F156" i="7" s="1"/>
  <c r="E647" i="9"/>
  <c r="E646" i="9" s="1"/>
  <c r="E645" i="9" s="1"/>
  <c r="E641" i="9" s="1"/>
  <c r="E43" i="9"/>
  <c r="E42" i="9" s="1"/>
  <c r="E41" i="9" s="1"/>
  <c r="G750" i="7"/>
  <c r="F35" i="7"/>
  <c r="F34" i="7" s="1"/>
  <c r="J25" i="7"/>
  <c r="F88" i="7"/>
  <c r="F87" i="7" s="1"/>
  <c r="E44" i="9"/>
  <c r="E136" i="9"/>
  <c r="D222" i="9"/>
  <c r="D221" i="9" s="1"/>
  <c r="D220" i="9" s="1"/>
  <c r="D219" i="9" s="1"/>
  <c r="D218" i="9" s="1"/>
  <c r="J322" i="7"/>
  <c r="J321" i="7" s="1"/>
  <c r="J320" i="7" s="1"/>
  <c r="F512" i="9"/>
  <c r="F511" i="9" s="1"/>
  <c r="F510" i="9" s="1"/>
  <c r="F509" i="9" s="1"/>
  <c r="H236" i="7"/>
  <c r="H235" i="7" s="1"/>
  <c r="E285" i="9"/>
  <c r="E284" i="9" s="1"/>
  <c r="E283" i="9" s="1"/>
  <c r="E282" i="9" s="1"/>
  <c r="J481" i="7"/>
  <c r="J480" i="7" s="1"/>
  <c r="F600" i="9"/>
  <c r="F599" i="9" s="1"/>
  <c r="F598" i="9" s="1"/>
  <c r="E186" i="9"/>
  <c r="E185" i="9" s="1"/>
  <c r="I45" i="7"/>
  <c r="I44" i="7" s="1"/>
  <c r="H44" i="7"/>
  <c r="J553" i="7"/>
  <c r="J552" i="7" s="1"/>
  <c r="F84" i="9"/>
  <c r="F83" i="9" s="1"/>
  <c r="F82" i="9" s="1"/>
  <c r="J534" i="7"/>
  <c r="J533" i="7" s="1"/>
  <c r="H726" i="7"/>
  <c r="J257" i="7"/>
  <c r="J256" i="7" s="1"/>
  <c r="F234" i="9"/>
  <c r="F233" i="9" s="1"/>
  <c r="K749" i="7"/>
  <c r="H457" i="7"/>
  <c r="H456" i="7" s="1"/>
  <c r="E579" i="9"/>
  <c r="E578" i="9" s="1"/>
  <c r="E577" i="9" s="1"/>
  <c r="F186" i="9"/>
  <c r="F185" i="9" s="1"/>
  <c r="K45" i="7"/>
  <c r="K44" i="7" s="1"/>
  <c r="J44" i="7"/>
  <c r="D297" i="9"/>
  <c r="D296" i="9" s="1"/>
  <c r="F248" i="7"/>
  <c r="D81" i="9"/>
  <c r="D80" i="9" s="1"/>
  <c r="D79" i="9" s="1"/>
  <c r="F531" i="7"/>
  <c r="F530" i="7" s="1"/>
  <c r="F400" i="7"/>
  <c r="F340" i="7"/>
  <c r="F339" i="7" s="1"/>
  <c r="F338" i="7" s="1"/>
  <c r="F337" i="7" s="1"/>
  <c r="F336" i="7" s="1"/>
  <c r="F335" i="7" s="1"/>
  <c r="F29" i="7"/>
  <c r="F28" i="7" s="1"/>
  <c r="E472" i="9"/>
  <c r="E471" i="9" s="1"/>
  <c r="E470" i="9" s="1"/>
  <c r="E408" i="9"/>
  <c r="E407" i="9" s="1"/>
  <c r="E406" i="9" s="1"/>
  <c r="F609" i="7"/>
  <c r="F420" i="9"/>
  <c r="F419" i="9" s="1"/>
  <c r="F418" i="9" s="1"/>
  <c r="F456" i="9"/>
  <c r="F455" i="9" s="1"/>
  <c r="F454" i="9" s="1"/>
  <c r="F453" i="9" s="1"/>
  <c r="F310" i="9"/>
  <c r="F309" i="9" s="1"/>
  <c r="F308" i="9" s="1"/>
  <c r="F656" i="7"/>
  <c r="J457" i="7"/>
  <c r="J456" i="7" s="1"/>
  <c r="J434" i="7" s="1"/>
  <c r="F579" i="9"/>
  <c r="F578" i="9" s="1"/>
  <c r="F577" i="9" s="1"/>
  <c r="H581" i="7"/>
  <c r="H580" i="7" s="1"/>
  <c r="H579" i="7" s="1"/>
  <c r="H578" i="7" s="1"/>
  <c r="H281" i="7"/>
  <c r="H280" i="7" s="1"/>
  <c r="H279" i="7" s="1"/>
  <c r="H271" i="7" s="1"/>
  <c r="G748" i="7"/>
  <c r="G747" i="7" s="1"/>
  <c r="J478" i="7"/>
  <c r="J477" i="7" s="1"/>
  <c r="F597" i="9"/>
  <c r="F596" i="9" s="1"/>
  <c r="F595" i="9" s="1"/>
  <c r="F166" i="9"/>
  <c r="F165" i="9" s="1"/>
  <c r="F164" i="9" s="1"/>
  <c r="F163" i="9" s="1"/>
  <c r="F162" i="9" s="1"/>
  <c r="J729" i="7"/>
  <c r="J728" i="7" s="1"/>
  <c r="J727" i="7"/>
  <c r="J725" i="7" s="1"/>
  <c r="J724" i="7" s="1"/>
  <c r="D26" i="9"/>
  <c r="D25" i="9" s="1"/>
  <c r="D24" i="9" s="1"/>
  <c r="F678" i="7"/>
  <c r="F677" i="7" s="1"/>
  <c r="D301" i="9"/>
  <c r="D508" i="9"/>
  <c r="D507" i="9" s="1"/>
  <c r="D506" i="9" s="1"/>
  <c r="D505" i="9" s="1"/>
  <c r="D594" i="9"/>
  <c r="D593" i="9" s="1"/>
  <c r="D592" i="9" s="1"/>
  <c r="D114" i="9"/>
  <c r="D113" i="9" s="1"/>
  <c r="D112" i="9" s="1"/>
  <c r="D111" i="9" s="1"/>
  <c r="F557" i="7"/>
  <c r="F556" i="7" s="1"/>
  <c r="F555" i="7" s="1"/>
  <c r="J58" i="7"/>
  <c r="J55" i="7" s="1"/>
  <c r="F397" i="9"/>
  <c r="F394" i="9" s="1"/>
  <c r="J332" i="7"/>
  <c r="J331" i="7" s="1"/>
  <c r="F258" i="9"/>
  <c r="F257" i="9" s="1"/>
  <c r="F256" i="9" s="1"/>
  <c r="J687" i="7"/>
  <c r="H257" i="7"/>
  <c r="H256" i="7" s="1"/>
  <c r="E234" i="9"/>
  <c r="E233" i="9" s="1"/>
  <c r="F114" i="9"/>
  <c r="F113" i="9" s="1"/>
  <c r="F112" i="9" s="1"/>
  <c r="F111" i="9" s="1"/>
  <c r="J557" i="7"/>
  <c r="J556" i="7" s="1"/>
  <c r="J555" i="7" s="1"/>
  <c r="F123" i="7"/>
  <c r="F58" i="7"/>
  <c r="F55" i="7" s="1"/>
  <c r="F636" i="7"/>
  <c r="F635" i="7" s="1"/>
  <c r="F272" i="9"/>
  <c r="F271" i="9" s="1"/>
  <c r="F270" i="9" s="1"/>
  <c r="F269" i="9" s="1"/>
  <c r="F268" i="9" s="1"/>
  <c r="K515" i="7"/>
  <c r="K514" i="7" s="1"/>
  <c r="K513" i="7" s="1"/>
  <c r="K508" i="7" s="1"/>
  <c r="D40" i="9"/>
  <c r="D39" i="9" s="1"/>
  <c r="D36" i="9" s="1"/>
  <c r="F692" i="7"/>
  <c r="F689" i="7" s="1"/>
  <c r="D184" i="9"/>
  <c r="D183" i="9" s="1"/>
  <c r="G43" i="7"/>
  <c r="G42" i="7" s="1"/>
  <c r="E114" i="9"/>
  <c r="E113" i="9" s="1"/>
  <c r="E112" i="9" s="1"/>
  <c r="E111" i="9" s="1"/>
  <c r="H557" i="7"/>
  <c r="H556" i="7" s="1"/>
  <c r="H555" i="7" s="1"/>
  <c r="F42" i="7"/>
  <c r="F41" i="7" s="1"/>
  <c r="F40" i="7" s="1"/>
  <c r="F39" i="7" s="1"/>
  <c r="F38" i="7" s="1"/>
  <c r="F645" i="7"/>
  <c r="F644" i="7" s="1"/>
  <c r="F149" i="7"/>
  <c r="F148" i="7" s="1"/>
  <c r="E624" i="9"/>
  <c r="E623" i="9" s="1"/>
  <c r="E622" i="9" s="1"/>
  <c r="E634" i="9"/>
  <c r="E633" i="9" s="1"/>
  <c r="E632" i="9" s="1"/>
  <c r="E255" i="9"/>
  <c r="E254" i="9" s="1"/>
  <c r="F414" i="9"/>
  <c r="F413" i="9" s="1"/>
  <c r="F412" i="9" s="1"/>
  <c r="F231" i="7"/>
  <c r="F230" i="7" s="1"/>
  <c r="E543" i="9"/>
  <c r="E542" i="9" s="1"/>
  <c r="E541" i="9" s="1"/>
  <c r="E540" i="9" s="1"/>
  <c r="J127" i="7"/>
  <c r="J231" i="7"/>
  <c r="J230" i="7" s="1"/>
  <c r="J318" i="7"/>
  <c r="J317" i="7" s="1"/>
  <c r="J316" i="7" s="1"/>
  <c r="F508" i="9"/>
  <c r="F507" i="9" s="1"/>
  <c r="F506" i="9" s="1"/>
  <c r="F505" i="9" s="1"/>
  <c r="J600" i="7"/>
  <c r="J599" i="7" s="1"/>
  <c r="J598" i="7" s="1"/>
  <c r="J601" i="7"/>
  <c r="H133" i="7"/>
  <c r="I134" i="7"/>
  <c r="I133" i="7" s="1"/>
  <c r="H537" i="7"/>
  <c r="H536" i="7" s="1"/>
  <c r="H314" i="7"/>
  <c r="H313" i="7" s="1"/>
  <c r="H312" i="7" s="1"/>
  <c r="E504" i="9"/>
  <c r="E503" i="9" s="1"/>
  <c r="E502" i="9" s="1"/>
  <c r="E501" i="9" s="1"/>
  <c r="F172" i="9"/>
  <c r="F171" i="9" s="1"/>
  <c r="J652" i="7"/>
  <c r="E166" i="9"/>
  <c r="E165" i="9" s="1"/>
  <c r="E164" i="9" s="1"/>
  <c r="E163" i="9" s="1"/>
  <c r="E162" i="9" s="1"/>
  <c r="G752" i="7"/>
  <c r="G751" i="7" s="1"/>
  <c r="F751" i="7"/>
  <c r="F553" i="7"/>
  <c r="F552" i="7" s="1"/>
  <c r="H136" i="7"/>
  <c r="H135" i="7" s="1"/>
  <c r="J605" i="7"/>
  <c r="F263" i="9"/>
  <c r="F262" i="9" s="1"/>
  <c r="F261" i="9" s="1"/>
  <c r="F260" i="9" s="1"/>
  <c r="F259" i="9" s="1"/>
  <c r="J227" i="7"/>
  <c r="G198" i="7"/>
  <c r="G197" i="7" s="1"/>
  <c r="G196" i="7" s="1"/>
  <c r="G538" i="7"/>
  <c r="G537" i="7" s="1"/>
  <c r="G536" i="7" s="1"/>
  <c r="G525" i="7" s="1"/>
  <c r="F537" i="7"/>
  <c r="F536" i="7" s="1"/>
  <c r="F116" i="7"/>
  <c r="F115" i="7" s="1"/>
  <c r="F114" i="7" s="1"/>
  <c r="E614" i="9"/>
  <c r="E613" i="9" s="1"/>
  <c r="E612" i="9" s="1"/>
  <c r="E371" i="9"/>
  <c r="E370" i="9" s="1"/>
  <c r="E272" i="9"/>
  <c r="E271" i="9" s="1"/>
  <c r="E270" i="9" s="1"/>
  <c r="E269" i="9" s="1"/>
  <c r="E268" i="9" s="1"/>
  <c r="F600" i="7"/>
  <c r="F599" i="7" s="1"/>
  <c r="F747" i="7"/>
  <c r="H678" i="7"/>
  <c r="H677" i="7" s="1"/>
  <c r="E26" i="9"/>
  <c r="E25" i="9" s="1"/>
  <c r="E24" i="9" s="1"/>
  <c r="G596" i="7"/>
  <c r="G595" i="7" s="1"/>
  <c r="G594" i="7" s="1"/>
  <c r="J751" i="7"/>
  <c r="K752" i="7"/>
  <c r="K751" i="7" s="1"/>
  <c r="D107" i="9"/>
  <c r="D106" i="9" s="1"/>
  <c r="D105" i="9" s="1"/>
  <c r="D104" i="9" s="1"/>
  <c r="F550" i="7"/>
  <c r="F549" i="7" s="1"/>
  <c r="G551" i="7"/>
  <c r="G550" i="7" s="1"/>
  <c r="G549" i="7" s="1"/>
  <c r="G548" i="7" s="1"/>
  <c r="E81" i="9"/>
  <c r="E80" i="9" s="1"/>
  <c r="E79" i="9" s="1"/>
  <c r="H531" i="7"/>
  <c r="H530" i="7" s="1"/>
  <c r="E561" i="9"/>
  <c r="E560" i="9" s="1"/>
  <c r="E559" i="9" s="1"/>
  <c r="F97" i="7"/>
  <c r="F96" i="7" s="1"/>
  <c r="E483" i="9"/>
  <c r="E482" i="9" s="1"/>
  <c r="E481" i="9" s="1"/>
  <c r="E417" i="9"/>
  <c r="E416" i="9" s="1"/>
  <c r="E415" i="9" s="1"/>
  <c r="E154" i="9"/>
  <c r="E153" i="9" s="1"/>
  <c r="E152" i="9" s="1"/>
  <c r="E461" i="9"/>
  <c r="E460" i="9" s="1"/>
  <c r="E459" i="9" s="1"/>
  <c r="F605" i="7"/>
  <c r="F408" i="9"/>
  <c r="F407" i="9" s="1"/>
  <c r="F406" i="9" s="1"/>
  <c r="F26" i="9"/>
  <c r="F25" i="9" s="1"/>
  <c r="F24" i="9" s="1"/>
  <c r="K270" i="7"/>
  <c r="K269" i="7" s="1"/>
  <c r="K268" i="7" s="1"/>
  <c r="F29" i="9"/>
  <c r="F28" i="9" s="1"/>
  <c r="F27" i="9" s="1"/>
  <c r="J681" i="7"/>
  <c r="J680" i="7" s="1"/>
  <c r="J676" i="7" s="1"/>
  <c r="J675" i="7" s="1"/>
  <c r="F184" i="9"/>
  <c r="F183" i="9"/>
  <c r="E176" i="9"/>
  <c r="E175" i="9" s="1"/>
  <c r="I748" i="7"/>
  <c r="I747" i="7" s="1"/>
  <c r="H747" i="7"/>
  <c r="H687" i="7"/>
  <c r="E637" i="9"/>
  <c r="E636" i="9" s="1"/>
  <c r="E635" i="9" s="1"/>
  <c r="F136" i="9"/>
  <c r="F135" i="9"/>
  <c r="J123" i="7"/>
  <c r="F357" i="9"/>
  <c r="F356" i="9" s="1"/>
  <c r="J424" i="7"/>
  <c r="J423" i="7" s="1"/>
  <c r="J416" i="7" s="1"/>
  <c r="F539" i="9"/>
  <c r="F538" i="9" s="1"/>
  <c r="F537" i="9" s="1"/>
  <c r="F530" i="9" s="1"/>
  <c r="H601" i="7"/>
  <c r="H600" i="7"/>
  <c r="J609" i="7"/>
  <c r="F145" i="9"/>
  <c r="F144" i="9" s="1"/>
  <c r="H29" i="7"/>
  <c r="H28" i="7" s="1"/>
  <c r="H27" i="7" s="1"/>
  <c r="E621" i="9"/>
  <c r="E620" i="9" s="1"/>
  <c r="E619" i="9" s="1"/>
  <c r="H636" i="7"/>
  <c r="H635" i="7" s="1"/>
  <c r="E151" i="9"/>
  <c r="E150" i="9" s="1"/>
  <c r="E149" i="9" s="1"/>
  <c r="H340" i="7"/>
  <c r="H339" i="7" s="1"/>
  <c r="H338" i="7" s="1"/>
  <c r="H337" i="7" s="1"/>
  <c r="H336" i="7" s="1"/>
  <c r="H335" i="7" s="1"/>
  <c r="E365" i="9"/>
  <c r="E364" i="9" s="1"/>
  <c r="E363" i="9" s="1"/>
  <c r="D634" i="9"/>
  <c r="D633" i="9" s="1"/>
  <c r="D632" i="9" s="1"/>
  <c r="D628" i="9" s="1"/>
  <c r="F100" i="7"/>
  <c r="F99" i="7" s="1"/>
  <c r="AF393" i="2"/>
  <c r="AF392" i="2" s="1"/>
  <c r="AF391" i="2" s="1"/>
  <c r="AF394" i="2"/>
  <c r="F697" i="7"/>
  <c r="D29" i="9"/>
  <c r="D28" i="9" s="1"/>
  <c r="D27" i="9" s="1"/>
  <c r="F681" i="7"/>
  <c r="F680" i="7" s="1"/>
  <c r="D193" i="9"/>
  <c r="D192" i="9" s="1"/>
  <c r="D188" i="9" s="1"/>
  <c r="F772" i="7"/>
  <c r="F771" i="7" s="1"/>
  <c r="F767" i="7" s="1"/>
  <c r="AF433" i="2"/>
  <c r="AF432" i="2" s="1"/>
  <c r="AF434" i="2"/>
  <c r="H332" i="7"/>
  <c r="H331" i="7" s="1"/>
  <c r="H327" i="7" s="1"/>
  <c r="H326" i="7" s="1"/>
  <c r="H325" i="7" s="1"/>
  <c r="H324" i="7" s="1"/>
  <c r="E258" i="9"/>
  <c r="E257" i="9" s="1"/>
  <c r="E256" i="9" s="1"/>
  <c r="J595" i="7"/>
  <c r="J594" i="7" s="1"/>
  <c r="J593" i="7" s="1"/>
  <c r="J592" i="7" s="1"/>
  <c r="K596" i="7"/>
  <c r="K595" i="7" s="1"/>
  <c r="K594" i="7" s="1"/>
  <c r="F40" i="9"/>
  <c r="F39" i="9" s="1"/>
  <c r="F36" i="9" s="1"/>
  <c r="F631" i="9"/>
  <c r="F630" i="9" s="1"/>
  <c r="F629" i="9" s="1"/>
  <c r="J511" i="7"/>
  <c r="J510" i="7" s="1"/>
  <c r="J509" i="7" s="1"/>
  <c r="J508" i="7" s="1"/>
  <c r="F77" i="9"/>
  <c r="F76" i="9" s="1"/>
  <c r="F75" i="9" s="1"/>
  <c r="F74" i="9" s="1"/>
  <c r="J636" i="7"/>
  <c r="J635" i="7" s="1"/>
  <c r="F151" i="9"/>
  <c r="F150" i="9" s="1"/>
  <c r="F149" i="9" s="1"/>
  <c r="H149" i="7"/>
  <c r="H148" i="7" s="1"/>
  <c r="H749" i="7"/>
  <c r="I750" i="7"/>
  <c r="I270" i="7"/>
  <c r="I269" i="7" s="1"/>
  <c r="I268" i="7" s="1"/>
  <c r="E223" i="9"/>
  <c r="D166" i="9"/>
  <c r="D165" i="9" s="1"/>
  <c r="D164" i="9" s="1"/>
  <c r="D163" i="9" s="1"/>
  <c r="D162" i="9" s="1"/>
  <c r="F727" i="7"/>
  <c r="D258" i="9"/>
  <c r="D257" i="9" s="1"/>
  <c r="D256" i="9" s="1"/>
  <c r="D504" i="9"/>
  <c r="D503" i="9" s="1"/>
  <c r="D502" i="9" s="1"/>
  <c r="D501" i="9" s="1"/>
  <c r="F314" i="7"/>
  <c r="F313" i="7" s="1"/>
  <c r="F312" i="7" s="1"/>
  <c r="E140" i="9"/>
  <c r="E451" i="9"/>
  <c r="E450" i="9" s="1"/>
  <c r="E449" i="9" s="1"/>
  <c r="J74" i="7"/>
  <c r="J73" i="7" s="1"/>
  <c r="J72" i="7" s="1"/>
  <c r="H178" i="7"/>
  <c r="H177" i="7" s="1"/>
  <c r="H176" i="7" s="1"/>
  <c r="I179" i="7"/>
  <c r="I178" i="7" s="1"/>
  <c r="I177" i="7" s="1"/>
  <c r="I176" i="7" s="1"/>
  <c r="E476" i="9"/>
  <c r="E475" i="9" s="1"/>
  <c r="E474" i="9" s="1"/>
  <c r="E473" i="9" s="1"/>
  <c r="H84" i="7"/>
  <c r="H85" i="7"/>
  <c r="H261" i="7"/>
  <c r="H260" i="7" s="1"/>
  <c r="H259" i="7" s="1"/>
  <c r="E242" i="9"/>
  <c r="E241" i="9" s="1"/>
  <c r="H751" i="7"/>
  <c r="I752" i="7"/>
  <c r="I751" i="7" s="1"/>
  <c r="J133" i="7"/>
  <c r="K134" i="7"/>
  <c r="K133" i="7" s="1"/>
  <c r="H439" i="7"/>
  <c r="H438" i="7" s="1"/>
  <c r="H434" i="7" s="1"/>
  <c r="E557" i="9"/>
  <c r="E556" i="9" s="1"/>
  <c r="D186" i="9"/>
  <c r="D185" i="9" s="1"/>
  <c r="G45" i="7"/>
  <c r="G44" i="7" s="1"/>
  <c r="F44" i="9"/>
  <c r="E183" i="9"/>
  <c r="E184" i="9"/>
  <c r="H42" i="7"/>
  <c r="I43" i="7"/>
  <c r="I42" i="7" s="1"/>
  <c r="F81" i="9"/>
  <c r="F80" i="9" s="1"/>
  <c r="F79" i="9" s="1"/>
  <c r="J531" i="7"/>
  <c r="J530" i="7" s="1"/>
  <c r="D479" i="9"/>
  <c r="D478" i="9" s="1"/>
  <c r="D260" i="9"/>
  <c r="D259" i="9" s="1"/>
  <c r="D618" i="9"/>
  <c r="AD433" i="2"/>
  <c r="AD432" i="2" s="1"/>
  <c r="AD394" i="2"/>
  <c r="AD393" i="2"/>
  <c r="AD392" i="2" s="1"/>
  <c r="AD205" i="2"/>
  <c r="AD204" i="2" s="1"/>
  <c r="AD203" i="2" s="1"/>
  <c r="AD195" i="2" s="1"/>
  <c r="AD235" i="2"/>
  <c r="AD234" i="2" s="1"/>
  <c r="AD233" i="2" s="1"/>
  <c r="AD232" i="2" s="1"/>
  <c r="AD406" i="2"/>
  <c r="AD405" i="2" s="1"/>
  <c r="AD404" i="2" s="1"/>
  <c r="AF235" i="2"/>
  <c r="AF234" i="2" s="1"/>
  <c r="AF233" i="2" s="1"/>
  <c r="AF232" i="2" s="1"/>
  <c r="J100" i="7"/>
  <c r="J99" i="7" s="1"/>
  <c r="J95" i="7" s="1"/>
  <c r="F634" i="9"/>
  <c r="F633" i="9" s="1"/>
  <c r="F632" i="9" s="1"/>
  <c r="F283" i="7"/>
  <c r="F282" i="7" s="1"/>
  <c r="F673" i="7"/>
  <c r="F672" i="7" s="1"/>
  <c r="F671" i="7" s="1"/>
  <c r="F670" i="7" s="1"/>
  <c r="AF35" i="2"/>
  <c r="AF34" i="2" s="1"/>
  <c r="F614" i="9"/>
  <c r="F613" i="9" s="1"/>
  <c r="F612" i="9" s="1"/>
  <c r="J131" i="7"/>
  <c r="K132" i="7"/>
  <c r="K131" i="7" s="1"/>
  <c r="F369" i="9"/>
  <c r="J116" i="7"/>
  <c r="J115" i="7" s="1"/>
  <c r="F647" i="9"/>
  <c r="F646" i="9" s="1"/>
  <c r="F645" i="9" s="1"/>
  <c r="F641" i="9" s="1"/>
  <c r="J61" i="7"/>
  <c r="J60" i="7" s="1"/>
  <c r="F401" i="9"/>
  <c r="F400" i="9" s="1"/>
  <c r="F399" i="9" s="1"/>
  <c r="J697" i="7"/>
  <c r="AF219" i="2"/>
  <c r="AF218" i="2" s="1"/>
  <c r="AF217" i="2" s="1"/>
  <c r="AE219" i="2"/>
  <c r="AE218" i="2" s="1"/>
  <c r="AE217" i="2" s="1"/>
  <c r="J248" i="7"/>
  <c r="F297" i="9"/>
  <c r="F296" i="9" s="1"/>
  <c r="J314" i="7"/>
  <c r="J313" i="7" s="1"/>
  <c r="J312" i="7" s="1"/>
  <c r="F504" i="9"/>
  <c r="F503" i="9" s="1"/>
  <c r="F502" i="9" s="1"/>
  <c r="F501" i="9" s="1"/>
  <c r="J283" i="7"/>
  <c r="F483" i="9"/>
  <c r="F482" i="9" s="1"/>
  <c r="F481" i="9" s="1"/>
  <c r="F480" i="9" s="1"/>
  <c r="F61" i="10"/>
  <c r="F60" i="10" s="1"/>
  <c r="H131" i="7"/>
  <c r="I132" i="7"/>
  <c r="I131" i="7" s="1"/>
  <c r="D369" i="9"/>
  <c r="G132" i="7"/>
  <c r="G131" i="7" s="1"/>
  <c r="AE35" i="2"/>
  <c r="AE34" i="2" s="1"/>
  <c r="AE33" i="2" s="1"/>
  <c r="AE32" i="2" s="1"/>
  <c r="E369" i="9"/>
  <c r="E428" i="9"/>
  <c r="E427" i="9" s="1"/>
  <c r="E426" i="9" s="1"/>
  <c r="F140" i="9"/>
  <c r="F621" i="9"/>
  <c r="F620" i="9" s="1"/>
  <c r="F619" i="9" s="1"/>
  <c r="F439" i="9"/>
  <c r="F438" i="9" s="1"/>
  <c r="F627" i="9"/>
  <c r="F626" i="9" s="1"/>
  <c r="F625" i="9" s="1"/>
  <c r="J35" i="7"/>
  <c r="J34" i="7" s="1"/>
  <c r="H24" i="7"/>
  <c r="H25" i="7"/>
  <c r="F382" i="9"/>
  <c r="F381" i="9" s="1"/>
  <c r="F380" i="9" s="1"/>
  <c r="J144" i="7"/>
  <c r="J143" i="7" s="1"/>
  <c r="J197" i="7"/>
  <c r="J196" i="7" s="1"/>
  <c r="K198" i="7"/>
  <c r="K197" i="7" s="1"/>
  <c r="K196" i="7" s="1"/>
  <c r="H113" i="7"/>
  <c r="E172" i="9"/>
  <c r="E171" i="9" s="1"/>
  <c r="H652" i="7"/>
  <c r="D44" i="9"/>
  <c r="H605" i="7"/>
  <c r="D617" i="9"/>
  <c r="D616" i="9" s="1"/>
  <c r="D615" i="9" s="1"/>
  <c r="D561" i="9"/>
  <c r="D560" i="9" s="1"/>
  <c r="D559" i="9" s="1"/>
  <c r="F442" i="7"/>
  <c r="F441" i="7" s="1"/>
  <c r="E157" i="9"/>
  <c r="E156" i="9" s="1"/>
  <c r="E155" i="9" s="1"/>
  <c r="E627" i="9"/>
  <c r="E626" i="9" s="1"/>
  <c r="E625" i="9" s="1"/>
  <c r="F404" i="9"/>
  <c r="F403" i="9" s="1"/>
  <c r="F402" i="9" s="1"/>
  <c r="F13" i="10"/>
  <c r="H16" i="7"/>
  <c r="H15" i="7" s="1"/>
  <c r="H14" i="7" s="1"/>
  <c r="H13" i="7" s="1"/>
  <c r="H12" i="7" s="1"/>
  <c r="AE14" i="2"/>
  <c r="AE13" i="2" s="1"/>
  <c r="AE12" i="2" s="1"/>
  <c r="AE11" i="2" s="1"/>
  <c r="AD14" i="2"/>
  <c r="AD13" i="2" s="1"/>
  <c r="AD12" i="2" s="1"/>
  <c r="AD11" i="2" s="1"/>
  <c r="F16" i="7"/>
  <c r="F15" i="7" s="1"/>
  <c r="F14" i="7" s="1"/>
  <c r="F13" i="7" s="1"/>
  <c r="F12" i="7" s="1"/>
  <c r="F434" i="7" l="1"/>
  <c r="H508" i="7"/>
  <c r="AD391" i="2"/>
  <c r="AE391" i="2"/>
  <c r="H548" i="7"/>
  <c r="J282" i="7"/>
  <c r="J281" i="7" s="1"/>
  <c r="J280" i="7" s="1"/>
  <c r="J279" i="7" s="1"/>
  <c r="J271" i="7" s="1"/>
  <c r="F29" i="10" s="1"/>
  <c r="E480" i="9"/>
  <c r="E479" i="9" s="1"/>
  <c r="E478" i="9" s="1"/>
  <c r="I524" i="7"/>
  <c r="K524" i="7"/>
  <c r="K523" i="7" s="1"/>
  <c r="K522" i="7" s="1"/>
  <c r="G524" i="7"/>
  <c r="G523" i="7" s="1"/>
  <c r="G522" i="7" s="1"/>
  <c r="J548" i="7"/>
  <c r="H577" i="7"/>
  <c r="J577" i="7"/>
  <c r="D477" i="9"/>
  <c r="F688" i="7"/>
  <c r="F687" i="7" s="1"/>
  <c r="F686" i="7" s="1"/>
  <c r="H676" i="7"/>
  <c r="H675" i="7" s="1"/>
  <c r="F508" i="7"/>
  <c r="F507" i="7" s="1"/>
  <c r="F577" i="7"/>
  <c r="AF33" i="2"/>
  <c r="AF32" i="2" s="1"/>
  <c r="AF18" i="2" s="1"/>
  <c r="H507" i="7"/>
  <c r="F202" i="9"/>
  <c r="F201" i="9" s="1"/>
  <c r="F200" i="9" s="1"/>
  <c r="E202" i="9"/>
  <c r="E201" i="9" s="1"/>
  <c r="E200" i="9" s="1"/>
  <c r="J778" i="7"/>
  <c r="J777" i="7" s="1"/>
  <c r="J776" i="7" s="1"/>
  <c r="J775" i="7" s="1"/>
  <c r="J774" i="7" s="1"/>
  <c r="H686" i="7"/>
  <c r="F548" i="7"/>
  <c r="G507" i="7"/>
  <c r="G506" i="7" s="1"/>
  <c r="G505" i="7" s="1"/>
  <c r="I507" i="7"/>
  <c r="I506" i="7" s="1"/>
  <c r="I505" i="7" s="1"/>
  <c r="K507" i="7"/>
  <c r="K506" i="7" s="1"/>
  <c r="K505" i="7" s="1"/>
  <c r="H433" i="7"/>
  <c r="J433" i="7"/>
  <c r="F287" i="7"/>
  <c r="F286" i="7" s="1"/>
  <c r="D548" i="9"/>
  <c r="D547" i="9" s="1"/>
  <c r="F433" i="7"/>
  <c r="F134" i="9"/>
  <c r="F133" i="9" s="1"/>
  <c r="D32" i="9"/>
  <c r="D31" i="9" s="1"/>
  <c r="D30" i="9" s="1"/>
  <c r="D23" i="9" s="1"/>
  <c r="D22" i="9" s="1"/>
  <c r="E356" i="9"/>
  <c r="E355" i="9" s="1"/>
  <c r="AE194" i="2"/>
  <c r="J686" i="7"/>
  <c r="J669" i="7" s="1"/>
  <c r="J668" i="7" s="1"/>
  <c r="F307" i="9"/>
  <c r="F306" i="9" s="1"/>
  <c r="F760" i="7"/>
  <c r="F759" i="7" s="1"/>
  <c r="D307" i="9"/>
  <c r="D306" i="9" s="1"/>
  <c r="D300" i="9" s="1"/>
  <c r="J760" i="7"/>
  <c r="J759" i="7" s="1"/>
  <c r="G760" i="7"/>
  <c r="G759" i="7" s="1"/>
  <c r="G753" i="7" s="1"/>
  <c r="F209" i="7"/>
  <c r="F208" i="7" s="1"/>
  <c r="F207" i="7" s="1"/>
  <c r="D24" i="10" s="1"/>
  <c r="D244" i="9"/>
  <c r="I523" i="7"/>
  <c r="I522" i="7" s="1"/>
  <c r="E251" i="9"/>
  <c r="E244" i="9" s="1"/>
  <c r="J80" i="7"/>
  <c r="J79" i="7" s="1"/>
  <c r="J78" i="7" s="1"/>
  <c r="J77" i="7" s="1"/>
  <c r="H80" i="7"/>
  <c r="H79" i="7" s="1"/>
  <c r="H78" i="7" s="1"/>
  <c r="H77" i="7" s="1"/>
  <c r="F355" i="9"/>
  <c r="I668" i="7"/>
  <c r="I667" i="7" s="1"/>
  <c r="J507" i="7"/>
  <c r="H209" i="7"/>
  <c r="H208" i="7" s="1"/>
  <c r="H207" i="7" s="1"/>
  <c r="E24" i="10" s="1"/>
  <c r="F598" i="7"/>
  <c r="H415" i="7"/>
  <c r="J393" i="7"/>
  <c r="J392" i="7" s="1"/>
  <c r="J391" i="7" s="1"/>
  <c r="H393" i="7"/>
  <c r="H392" i="7" s="1"/>
  <c r="H391" i="7" s="1"/>
  <c r="F393" i="7"/>
  <c r="J415" i="7"/>
  <c r="E18" i="10"/>
  <c r="AE18" i="2"/>
  <c r="AD18" i="2"/>
  <c r="F295" i="9"/>
  <c r="F294" i="9" s="1"/>
  <c r="F293" i="9" s="1"/>
  <c r="F247" i="7"/>
  <c r="F246" i="7" s="1"/>
  <c r="F245" i="7" s="1"/>
  <c r="E295" i="9"/>
  <c r="E294" i="9" s="1"/>
  <c r="E293" i="9" s="1"/>
  <c r="J247" i="7"/>
  <c r="J246" i="7" s="1"/>
  <c r="J245" i="7" s="1"/>
  <c r="D295" i="9"/>
  <c r="D294" i="9" s="1"/>
  <c r="D293" i="9" s="1"/>
  <c r="AD337" i="2"/>
  <c r="AD336" i="2" s="1"/>
  <c r="AE256" i="2"/>
  <c r="AF256" i="2"/>
  <c r="AD256" i="2"/>
  <c r="D132" i="9"/>
  <c r="F244" i="9"/>
  <c r="H599" i="7"/>
  <c r="H598" i="7" s="1"/>
  <c r="D529" i="9"/>
  <c r="J114" i="7"/>
  <c r="J113" i="7" s="1"/>
  <c r="F18" i="10" s="1"/>
  <c r="E430" i="9"/>
  <c r="F160" i="7"/>
  <c r="F165" i="7"/>
  <c r="F397" i="7"/>
  <c r="E435" i="9"/>
  <c r="F435" i="9"/>
  <c r="F429" i="9" s="1"/>
  <c r="J798" i="7"/>
  <c r="J801" i="7"/>
  <c r="J800" i="7" s="1"/>
  <c r="J799" i="7"/>
  <c r="H798" i="7"/>
  <c r="H799" i="7"/>
  <c r="H801" i="7"/>
  <c r="H800" i="7" s="1"/>
  <c r="K753" i="7"/>
  <c r="F222" i="9"/>
  <c r="F221" i="9" s="1"/>
  <c r="F220" i="9" s="1"/>
  <c r="F219" i="9" s="1"/>
  <c r="F218" i="9" s="1"/>
  <c r="I267" i="7"/>
  <c r="I266" i="7" s="1"/>
  <c r="I265" i="7" s="1"/>
  <c r="I264" i="7" s="1"/>
  <c r="I263" i="7" s="1"/>
  <c r="G267" i="7"/>
  <c r="G266" i="7" s="1"/>
  <c r="G265" i="7" s="1"/>
  <c r="G264" i="7" s="1"/>
  <c r="G263" i="7" s="1"/>
  <c r="F267" i="7"/>
  <c r="F266" i="7" s="1"/>
  <c r="F265" i="7" s="1"/>
  <c r="F264" i="7" s="1"/>
  <c r="D28" i="10" s="1"/>
  <c r="F468" i="9"/>
  <c r="E500" i="9"/>
  <c r="E499" i="9" s="1"/>
  <c r="I334" i="7"/>
  <c r="K334" i="7"/>
  <c r="H618" i="7"/>
  <c r="J618" i="7"/>
  <c r="D448" i="9"/>
  <c r="AF317" i="2"/>
  <c r="AF310" i="2" s="1"/>
  <c r="AE317" i="2"/>
  <c r="AE310" i="2" s="1"/>
  <c r="AD317" i="2"/>
  <c r="AD310" i="2" s="1"/>
  <c r="J71" i="7"/>
  <c r="J70" i="7" s="1"/>
  <c r="F452" i="9"/>
  <c r="F451" i="9" s="1"/>
  <c r="F450" i="9" s="1"/>
  <c r="F449" i="9" s="1"/>
  <c r="F448" i="9" s="1"/>
  <c r="AD154" i="2"/>
  <c r="AD153" i="2" s="1"/>
  <c r="AE355" i="2"/>
  <c r="AE354" i="2" s="1"/>
  <c r="AF355" i="2"/>
  <c r="AF354" i="2" s="1"/>
  <c r="K195" i="7"/>
  <c r="K194" i="7" s="1"/>
  <c r="K193" i="7" s="1"/>
  <c r="K192" i="7" s="1"/>
  <c r="K191" i="7" s="1"/>
  <c r="J195" i="7"/>
  <c r="J194" i="7" s="1"/>
  <c r="J193" i="7" s="1"/>
  <c r="J192" i="7" s="1"/>
  <c r="J191" i="7" s="1"/>
  <c r="E469" i="9"/>
  <c r="E468" i="9" s="1"/>
  <c r="H195" i="7"/>
  <c r="H194" i="7" s="1"/>
  <c r="H193" i="7" s="1"/>
  <c r="H192" i="7" s="1"/>
  <c r="F195" i="7"/>
  <c r="F194" i="7" s="1"/>
  <c r="F193" i="7" s="1"/>
  <c r="F192" i="7" s="1"/>
  <c r="G195" i="7"/>
  <c r="G194" i="7" s="1"/>
  <c r="G193" i="7" s="1"/>
  <c r="G192" i="7" s="1"/>
  <c r="G191" i="7" s="1"/>
  <c r="D469" i="9"/>
  <c r="D468" i="9" s="1"/>
  <c r="AD184" i="2"/>
  <c r="AD183" i="2" s="1"/>
  <c r="AF184" i="2"/>
  <c r="AF183" i="2" s="1"/>
  <c r="AF154" i="2"/>
  <c r="AF153" i="2" s="1"/>
  <c r="AE154" i="2"/>
  <c r="AE153" i="2" s="1"/>
  <c r="H230" i="7"/>
  <c r="H229" i="7" s="1"/>
  <c r="J208" i="7"/>
  <c r="J207" i="7" s="1"/>
  <c r="F24" i="10" s="1"/>
  <c r="AE90" i="2"/>
  <c r="AE81" i="2" s="1"/>
  <c r="AF90" i="2"/>
  <c r="AF81" i="2" s="1"/>
  <c r="AD90" i="2"/>
  <c r="AD81" i="2" s="1"/>
  <c r="D429" i="9"/>
  <c r="J159" i="7"/>
  <c r="H159" i="7"/>
  <c r="F148" i="9"/>
  <c r="F147" i="9" s="1"/>
  <c r="F146" i="9" s="1"/>
  <c r="E148" i="9"/>
  <c r="E147" i="9" s="1"/>
  <c r="E146" i="9" s="1"/>
  <c r="F53" i="10"/>
  <c r="D611" i="9"/>
  <c r="F405" i="9"/>
  <c r="E405" i="9"/>
  <c r="E240" i="9"/>
  <c r="F240" i="9"/>
  <c r="D240" i="9"/>
  <c r="H234" i="7"/>
  <c r="H233" i="7" s="1"/>
  <c r="F234" i="7"/>
  <c r="F233" i="7" s="1"/>
  <c r="AF329" i="2"/>
  <c r="AF328" i="2" s="1"/>
  <c r="AF327" i="2" s="1"/>
  <c r="AF325" i="2" s="1"/>
  <c r="AE329" i="2"/>
  <c r="AE328" i="2" s="1"/>
  <c r="AE327" i="2" s="1"/>
  <c r="K648" i="7"/>
  <c r="K647" i="7" s="1"/>
  <c r="K630" i="7" s="1"/>
  <c r="D405" i="9"/>
  <c r="G648" i="7"/>
  <c r="G647" i="7" s="1"/>
  <c r="G630" i="7" s="1"/>
  <c r="D167" i="9"/>
  <c r="I648" i="7"/>
  <c r="I647" i="7" s="1"/>
  <c r="I630" i="7" s="1"/>
  <c r="H95" i="7"/>
  <c r="H94" i="7" s="1"/>
  <c r="D393" i="9"/>
  <c r="H634" i="7"/>
  <c r="H633" i="7" s="1"/>
  <c r="H632" i="7" s="1"/>
  <c r="H631" i="7" s="1"/>
  <c r="K593" i="7"/>
  <c r="K592" i="7" s="1"/>
  <c r="K591" i="7" s="1"/>
  <c r="K576" i="7" s="1"/>
  <c r="I593" i="7"/>
  <c r="I592" i="7" s="1"/>
  <c r="G593" i="7"/>
  <c r="G592" i="7" s="1"/>
  <c r="G591" i="7" s="1"/>
  <c r="G576" i="7" s="1"/>
  <c r="AF194" i="2"/>
  <c r="AD194" i="2"/>
  <c r="D359" i="9"/>
  <c r="D356" i="9" s="1"/>
  <c r="H311" i="7"/>
  <c r="H310" i="7" s="1"/>
  <c r="H309" i="7" s="1"/>
  <c r="E31" i="10" s="1"/>
  <c r="F311" i="7"/>
  <c r="F310" i="7" s="1"/>
  <c r="F309" i="7" s="1"/>
  <c r="D31" i="10" s="1"/>
  <c r="J311" i="7"/>
  <c r="J310" i="7" s="1"/>
  <c r="J309" i="7" s="1"/>
  <c r="F31" i="10" s="1"/>
  <c r="J226" i="7"/>
  <c r="J225" i="7" s="1"/>
  <c r="F226" i="7"/>
  <c r="F225" i="7" s="1"/>
  <c r="H226" i="7"/>
  <c r="H225" i="7" s="1"/>
  <c r="E281" i="9"/>
  <c r="J612" i="7"/>
  <c r="H175" i="7"/>
  <c r="H174" i="7" s="1"/>
  <c r="I175" i="7"/>
  <c r="I174" i="7" s="1"/>
  <c r="H659" i="7"/>
  <c r="H658" i="7" s="1"/>
  <c r="F476" i="7"/>
  <c r="F475" i="7" s="1"/>
  <c r="E594" i="9"/>
  <c r="E593" i="9" s="1"/>
  <c r="E592" i="9" s="1"/>
  <c r="G415" i="7"/>
  <c r="G414" i="7" s="1"/>
  <c r="G390" i="7" s="1"/>
  <c r="F479" i="9"/>
  <c r="F478" i="9" s="1"/>
  <c r="F113" i="7"/>
  <c r="E448" i="9"/>
  <c r="E35" i="9"/>
  <c r="E34" i="9" s="1"/>
  <c r="E33" i="9" s="1"/>
  <c r="F778" i="7"/>
  <c r="F777" i="7" s="1"/>
  <c r="F776" i="7" s="1"/>
  <c r="E458" i="9"/>
  <c r="E457" i="9" s="1"/>
  <c r="H766" i="7"/>
  <c r="H765" i="7" s="1"/>
  <c r="H764" i="7" s="1"/>
  <c r="E56" i="10" s="1"/>
  <c r="F652" i="7"/>
  <c r="F651" i="7" s="1"/>
  <c r="F650" i="7" s="1"/>
  <c r="E539" i="9"/>
  <c r="E538" i="9" s="1"/>
  <c r="E537" i="9" s="1"/>
  <c r="E530" i="9" s="1"/>
  <c r="AD325" i="2"/>
  <c r="J766" i="7"/>
  <c r="J765" i="7" s="1"/>
  <c r="J764" i="7" s="1"/>
  <c r="F56" i="10" s="1"/>
  <c r="F458" i="9"/>
  <c r="F457" i="9" s="1"/>
  <c r="J665" i="7"/>
  <c r="J664" i="7" s="1"/>
  <c r="J663" i="7" s="1"/>
  <c r="F54" i="7"/>
  <c r="F53" i="7" s="1"/>
  <c r="F52" i="7" s="1"/>
  <c r="F51" i="7" s="1"/>
  <c r="F37" i="7" s="1"/>
  <c r="F684" i="7"/>
  <c r="F683" i="7" s="1"/>
  <c r="F676" i="7" s="1"/>
  <c r="F675" i="7" s="1"/>
  <c r="F529" i="7"/>
  <c r="F620" i="7"/>
  <c r="F281" i="9"/>
  <c r="E139" i="9"/>
  <c r="E138" i="9" s="1"/>
  <c r="E132" i="9" s="1"/>
  <c r="J327" i="7"/>
  <c r="J326" i="7" s="1"/>
  <c r="J325" i="7" s="1"/>
  <c r="J324" i="7" s="1"/>
  <c r="F594" i="9"/>
  <c r="F593" i="9" s="1"/>
  <c r="F592" i="9" s="1"/>
  <c r="K41" i="7"/>
  <c r="K40" i="7" s="1"/>
  <c r="K39" i="7" s="1"/>
  <c r="K38" i="7" s="1"/>
  <c r="K37" i="7" s="1"/>
  <c r="H604" i="7"/>
  <c r="H603" i="7" s="1"/>
  <c r="F176" i="9"/>
  <c r="F175" i="9" s="1"/>
  <c r="F170" i="9" s="1"/>
  <c r="F179" i="9"/>
  <c r="F178" i="9" s="1"/>
  <c r="F177" i="9" s="1"/>
  <c r="J659" i="7"/>
  <c r="J658" i="7" s="1"/>
  <c r="H757" i="7"/>
  <c r="H756" i="7" s="1"/>
  <c r="H755" i="7" s="1"/>
  <c r="E305" i="9"/>
  <c r="E304" i="9" s="1"/>
  <c r="E303" i="9" s="1"/>
  <c r="E302" i="9" s="1"/>
  <c r="H778" i="7"/>
  <c r="H777" i="7" s="1"/>
  <c r="E393" i="9"/>
  <c r="F543" i="9"/>
  <c r="F542" i="9" s="1"/>
  <c r="F541" i="9" s="1"/>
  <c r="F540" i="9" s="1"/>
  <c r="F136" i="7"/>
  <c r="F135" i="7" s="1"/>
  <c r="F424" i="7"/>
  <c r="F423" i="7" s="1"/>
  <c r="F416" i="7" s="1"/>
  <c r="F327" i="7"/>
  <c r="F326" i="7" s="1"/>
  <c r="F325" i="7" s="1"/>
  <c r="F324" i="7" s="1"/>
  <c r="H476" i="7"/>
  <c r="H475" i="7" s="1"/>
  <c r="H651" i="7"/>
  <c r="J136" i="7"/>
  <c r="J135" i="7" s="1"/>
  <c r="E32" i="10"/>
  <c r="F766" i="7"/>
  <c r="F765" i="7" s="1"/>
  <c r="F764" i="7" s="1"/>
  <c r="D56" i="10" s="1"/>
  <c r="E23" i="9"/>
  <c r="E22" i="9" s="1"/>
  <c r="F754" i="7"/>
  <c r="F281" i="7"/>
  <c r="F280" i="7" s="1"/>
  <c r="F279" i="7" s="1"/>
  <c r="F271" i="7" s="1"/>
  <c r="F604" i="7"/>
  <c r="F603" i="7" s="1"/>
  <c r="D522" i="9"/>
  <c r="E170" i="9"/>
  <c r="E169" i="9" s="1"/>
  <c r="E168" i="9" s="1"/>
  <c r="F634" i="7"/>
  <c r="F633" i="7" s="1"/>
  <c r="F632" i="7" s="1"/>
  <c r="F631" i="7" s="1"/>
  <c r="F78" i="9"/>
  <c r="F70" i="9" s="1"/>
  <c r="I41" i="7"/>
  <c r="I40" i="7" s="1"/>
  <c r="I39" i="7" s="1"/>
  <c r="I38" i="7" s="1"/>
  <c r="I37" i="7" s="1"/>
  <c r="J634" i="7"/>
  <c r="J633" i="7" s="1"/>
  <c r="J632" i="7" s="1"/>
  <c r="J631" i="7" s="1"/>
  <c r="H529" i="7"/>
  <c r="H525" i="7" s="1"/>
  <c r="H524" i="7" s="1"/>
  <c r="G41" i="7"/>
  <c r="G40" i="7" s="1"/>
  <c r="G39" i="7" s="1"/>
  <c r="G38" i="7" s="1"/>
  <c r="G37" i="7" s="1"/>
  <c r="K746" i="7"/>
  <c r="K745" i="7" s="1"/>
  <c r="K744" i="7" s="1"/>
  <c r="K743" i="7" s="1"/>
  <c r="F255" i="7"/>
  <c r="F254" i="7" s="1"/>
  <c r="J529" i="7"/>
  <c r="J525" i="7" s="1"/>
  <c r="J746" i="7"/>
  <c r="J745" i="7" s="1"/>
  <c r="J744" i="7" s="1"/>
  <c r="J743" i="7" s="1"/>
  <c r="F122" i="7"/>
  <c r="F121" i="7" s="1"/>
  <c r="F80" i="7"/>
  <c r="F79" i="7" s="1"/>
  <c r="F78" i="7" s="1"/>
  <c r="H130" i="7"/>
  <c r="H129" i="7" s="1"/>
  <c r="F23" i="9"/>
  <c r="F22" i="9" s="1"/>
  <c r="F95" i="7"/>
  <c r="E78" i="9"/>
  <c r="E70" i="9" s="1"/>
  <c r="E373" i="9"/>
  <c r="E372" i="9" s="1"/>
  <c r="J27" i="7"/>
  <c r="J20" i="7" s="1"/>
  <c r="J19" i="7" s="1"/>
  <c r="G130" i="7"/>
  <c r="G129" i="7" s="1"/>
  <c r="G120" i="7" s="1"/>
  <c r="G119" i="7" s="1"/>
  <c r="G118" i="7" s="1"/>
  <c r="J604" i="7"/>
  <c r="J603" i="7" s="1"/>
  <c r="H122" i="7"/>
  <c r="H121" i="7" s="1"/>
  <c r="H746" i="7"/>
  <c r="H745" i="7" s="1"/>
  <c r="H744" i="7" s="1"/>
  <c r="H743" i="7" s="1"/>
  <c r="J726" i="7"/>
  <c r="D35" i="9"/>
  <c r="D34" i="9" s="1"/>
  <c r="D33" i="9" s="1"/>
  <c r="J41" i="7"/>
  <c r="J40" i="7" s="1"/>
  <c r="J39" i="7" s="1"/>
  <c r="J38" i="7" s="1"/>
  <c r="G749" i="7"/>
  <c r="G746" i="7" s="1"/>
  <c r="G745" i="7" s="1"/>
  <c r="G744" i="7" s="1"/>
  <c r="G743" i="7" s="1"/>
  <c r="J122" i="7"/>
  <c r="J121" i="7" s="1"/>
  <c r="E628" i="9"/>
  <c r="AE186" i="2"/>
  <c r="AE185" i="2" s="1"/>
  <c r="I130" i="7"/>
  <c r="I129" i="7" s="1"/>
  <c r="I120" i="7" s="1"/>
  <c r="I119" i="7" s="1"/>
  <c r="D373" i="9"/>
  <c r="D372" i="9" s="1"/>
  <c r="J476" i="7"/>
  <c r="J475" i="7" s="1"/>
  <c r="J94" i="7"/>
  <c r="F373" i="9"/>
  <c r="F372" i="9" s="1"/>
  <c r="H54" i="7"/>
  <c r="H53" i="7" s="1"/>
  <c r="H52" i="7" s="1"/>
  <c r="H51" i="7" s="1"/>
  <c r="F232" i="9"/>
  <c r="J130" i="7"/>
  <c r="J129" i="7" s="1"/>
  <c r="D78" i="9"/>
  <c r="D70" i="9" s="1"/>
  <c r="D69" i="9" s="1"/>
  <c r="F27" i="7"/>
  <c r="F20" i="7" s="1"/>
  <c r="F19" i="7" s="1"/>
  <c r="F628" i="9"/>
  <c r="F182" i="9"/>
  <c r="F181" i="9" s="1"/>
  <c r="F180" i="9" s="1"/>
  <c r="D182" i="9"/>
  <c r="D181" i="9" s="1"/>
  <c r="D180" i="9" s="1"/>
  <c r="E618" i="9"/>
  <c r="E182" i="9"/>
  <c r="E181" i="9" s="1"/>
  <c r="E180" i="9" s="1"/>
  <c r="J651" i="7"/>
  <c r="J54" i="7"/>
  <c r="J53" i="7" s="1"/>
  <c r="J52" i="7" s="1"/>
  <c r="J51" i="7" s="1"/>
  <c r="F746" i="7"/>
  <c r="F745" i="7" s="1"/>
  <c r="F744" i="7" s="1"/>
  <c r="F743" i="7" s="1"/>
  <c r="F139" i="9"/>
  <c r="F138" i="9" s="1"/>
  <c r="J229" i="7"/>
  <c r="J255" i="7"/>
  <c r="J254" i="7" s="1"/>
  <c r="H41" i="7"/>
  <c r="H40" i="7" s="1"/>
  <c r="H39" i="7" s="1"/>
  <c r="H38" i="7" s="1"/>
  <c r="F35" i="9"/>
  <c r="F34" i="9" s="1"/>
  <c r="F33" i="9" s="1"/>
  <c r="F229" i="7"/>
  <c r="H20" i="7"/>
  <c r="H19" i="7" s="1"/>
  <c r="D187" i="9"/>
  <c r="E222" i="9"/>
  <c r="E221" i="9" s="1"/>
  <c r="E220" i="9" s="1"/>
  <c r="E219" i="9" s="1"/>
  <c r="E218" i="9" s="1"/>
  <c r="K130" i="7"/>
  <c r="K129" i="7" s="1"/>
  <c r="K120" i="7" s="1"/>
  <c r="K119" i="7" s="1"/>
  <c r="K118" i="7" s="1"/>
  <c r="F393" i="9"/>
  <c r="F725" i="7"/>
  <c r="F724" i="7" s="1"/>
  <c r="F726" i="7"/>
  <c r="I749" i="7"/>
  <c r="I746" i="7" s="1"/>
  <c r="I745" i="7" s="1"/>
  <c r="I744" i="7" s="1"/>
  <c r="I743" i="7" s="1"/>
  <c r="E29" i="10"/>
  <c r="F618" i="9"/>
  <c r="F367" i="9"/>
  <c r="F366" i="9" s="1"/>
  <c r="F368" i="9"/>
  <c r="E367" i="9"/>
  <c r="E366" i="9" s="1"/>
  <c r="E368" i="9"/>
  <c r="D367" i="9"/>
  <c r="D366" i="9" s="1"/>
  <c r="D368" i="9"/>
  <c r="J757" i="7"/>
  <c r="J756" i="7" s="1"/>
  <c r="J755" i="7" s="1"/>
  <c r="F305" i="9"/>
  <c r="F304" i="9" s="1"/>
  <c r="F303" i="9" s="1"/>
  <c r="F302" i="9" s="1"/>
  <c r="E13" i="10"/>
  <c r="D13" i="10"/>
  <c r="J524" i="7" l="1"/>
  <c r="E477" i="9"/>
  <c r="H669" i="7"/>
  <c r="H668" i="7" s="1"/>
  <c r="E49" i="10" s="1"/>
  <c r="E48" i="10" s="1"/>
  <c r="E69" i="9"/>
  <c r="E68" i="9" s="1"/>
  <c r="F525" i="7"/>
  <c r="F524" i="7" s="1"/>
  <c r="F69" i="9"/>
  <c r="F649" i="7"/>
  <c r="D68" i="9"/>
  <c r="AD294" i="2"/>
  <c r="F477" i="9"/>
  <c r="H523" i="7"/>
  <c r="H522" i="7" s="1"/>
  <c r="E447" i="9"/>
  <c r="F447" i="9"/>
  <c r="D447" i="9"/>
  <c r="F415" i="7"/>
  <c r="AD80" i="2"/>
  <c r="AD68" i="2" s="1"/>
  <c r="AD67" i="2" s="1"/>
  <c r="AF80" i="2"/>
  <c r="AF68" i="2" s="1"/>
  <c r="AF67" i="2" s="1"/>
  <c r="AF10" i="2" s="1"/>
  <c r="AE80" i="2"/>
  <c r="AE68" i="2" s="1"/>
  <c r="AE67" i="2" s="1"/>
  <c r="AE10" i="2" s="1"/>
  <c r="H776" i="7"/>
  <c r="H775" i="7" s="1"/>
  <c r="H774" i="7" s="1"/>
  <c r="J414" i="7"/>
  <c r="J390" i="7" s="1"/>
  <c r="H414" i="7"/>
  <c r="H390" i="7" s="1"/>
  <c r="D355" i="9"/>
  <c r="D354" i="9" s="1"/>
  <c r="F392" i="7"/>
  <c r="F391" i="7" s="1"/>
  <c r="AE337" i="2"/>
  <c r="AE336" i="2" s="1"/>
  <c r="J37" i="7"/>
  <c r="F15" i="10" s="1"/>
  <c r="H37" i="7"/>
  <c r="E15" i="10" s="1"/>
  <c r="H76" i="7"/>
  <c r="E16" i="10" s="1"/>
  <c r="J76" i="7"/>
  <c r="F16" i="10" s="1"/>
  <c r="H224" i="7"/>
  <c r="H223" i="7" s="1"/>
  <c r="H222" i="7" s="1"/>
  <c r="F224" i="7"/>
  <c r="J224" i="7"/>
  <c r="J223" i="7" s="1"/>
  <c r="J222" i="7" s="1"/>
  <c r="F16" i="9"/>
  <c r="F669" i="7"/>
  <c r="F668" i="7" s="1"/>
  <c r="E16" i="9"/>
  <c r="D16" i="9"/>
  <c r="F132" i="9"/>
  <c r="E529" i="9"/>
  <c r="AF337" i="2"/>
  <c r="AF336" i="2" s="1"/>
  <c r="AF294" i="2"/>
  <c r="J611" i="7"/>
  <c r="F46" i="10" s="1"/>
  <c r="H611" i="7"/>
  <c r="E46" i="10" s="1"/>
  <c r="H797" i="7"/>
  <c r="H796" i="7"/>
  <c r="I118" i="7"/>
  <c r="J797" i="7"/>
  <c r="J796" i="7"/>
  <c r="F77" i="7"/>
  <c r="I753" i="7"/>
  <c r="I742" i="7" s="1"/>
  <c r="I723" i="7" s="1"/>
  <c r="F753" i="7"/>
  <c r="F742" i="7" s="1"/>
  <c r="F723" i="7" s="1"/>
  <c r="K11" i="7"/>
  <c r="F389" i="9"/>
  <c r="F388" i="9" s="1"/>
  <c r="D389" i="9"/>
  <c r="D388" i="9" s="1"/>
  <c r="F775" i="7"/>
  <c r="F774" i="7" s="1"/>
  <c r="F506" i="7"/>
  <c r="F505" i="7" s="1"/>
  <c r="J506" i="7"/>
  <c r="J505" i="7" s="1"/>
  <c r="H506" i="7"/>
  <c r="H505" i="7" s="1"/>
  <c r="D18" i="10"/>
  <c r="D14" i="10"/>
  <c r="E14" i="10"/>
  <c r="D231" i="9"/>
  <c r="D230" i="9" s="1"/>
  <c r="F231" i="9"/>
  <c r="F230" i="9" s="1"/>
  <c r="D528" i="9"/>
  <c r="F529" i="9"/>
  <c r="F619" i="7"/>
  <c r="F618" i="7" s="1"/>
  <c r="F611" i="7" s="1"/>
  <c r="D46" i="10" s="1"/>
  <c r="G11" i="7"/>
  <c r="F500" i="9"/>
  <c r="F499" i="9" s="1"/>
  <c r="F662" i="7"/>
  <c r="F661" i="7" s="1"/>
  <c r="H662" i="7"/>
  <c r="H661" i="7" s="1"/>
  <c r="J662" i="7"/>
  <c r="J661" i="7" s="1"/>
  <c r="F253" i="7"/>
  <c r="F252" i="7" s="1"/>
  <c r="J253" i="7"/>
  <c r="J252" i="7" s="1"/>
  <c r="F26" i="10" s="1"/>
  <c r="D161" i="9"/>
  <c r="H191" i="7"/>
  <c r="E21" i="10"/>
  <c r="E20" i="10" s="1"/>
  <c r="D21" i="10"/>
  <c r="D20" i="10" s="1"/>
  <c r="F191" i="7"/>
  <c r="F21" i="10"/>
  <c r="F20" i="10" s="1"/>
  <c r="AE184" i="2"/>
  <c r="AE183" i="2" s="1"/>
  <c r="AE137" i="2" s="1"/>
  <c r="H147" i="7"/>
  <c r="H146" i="7" s="1"/>
  <c r="J147" i="7"/>
  <c r="J146" i="7" s="1"/>
  <c r="AF137" i="2"/>
  <c r="G742" i="7"/>
  <c r="G723" i="7" s="1"/>
  <c r="K742" i="7"/>
  <c r="K723" i="7" s="1"/>
  <c r="E429" i="9"/>
  <c r="F159" i="7"/>
  <c r="F147" i="7" s="1"/>
  <c r="F146" i="7" s="1"/>
  <c r="AD335" i="2"/>
  <c r="F597" i="7"/>
  <c r="F591" i="7" s="1"/>
  <c r="F576" i="7" s="1"/>
  <c r="J597" i="7"/>
  <c r="J591" i="7" s="1"/>
  <c r="J576" i="7" s="1"/>
  <c r="H597" i="7"/>
  <c r="H591" i="7" s="1"/>
  <c r="H576" i="7" s="1"/>
  <c r="D53" i="10"/>
  <c r="F611" i="9"/>
  <c r="E611" i="9"/>
  <c r="AF326" i="2"/>
  <c r="AE326" i="2"/>
  <c r="AE325" i="2"/>
  <c r="AE294" i="2" s="1"/>
  <c r="I591" i="7"/>
  <c r="I576" i="7" s="1"/>
  <c r="E167" i="9"/>
  <c r="E161" i="9" s="1"/>
  <c r="F648" i="7"/>
  <c r="F647" i="7" s="1"/>
  <c r="J474" i="7"/>
  <c r="J466" i="7" s="1"/>
  <c r="J459" i="7" s="1"/>
  <c r="H474" i="7"/>
  <c r="H466" i="7" s="1"/>
  <c r="H459" i="7" s="1"/>
  <c r="F474" i="7"/>
  <c r="D29" i="10"/>
  <c r="F301" i="9"/>
  <c r="F300" i="9" s="1"/>
  <c r="E301" i="9"/>
  <c r="E300" i="9" s="1"/>
  <c r="J754" i="7"/>
  <c r="J753" i="7" s="1"/>
  <c r="J742" i="7" s="1"/>
  <c r="H754" i="7"/>
  <c r="H753" i="7" s="1"/>
  <c r="H286" i="7"/>
  <c r="D500" i="9"/>
  <c r="D499" i="9" s="1"/>
  <c r="D32" i="10"/>
  <c r="H650" i="7"/>
  <c r="AD137" i="2"/>
  <c r="E354" i="9"/>
  <c r="F354" i="9"/>
  <c r="D61" i="10"/>
  <c r="D60" i="10" s="1"/>
  <c r="H120" i="7"/>
  <c r="F120" i="7"/>
  <c r="F169" i="9"/>
  <c r="F168" i="9" s="1"/>
  <c r="J650" i="7"/>
  <c r="J120" i="7"/>
  <c r="H255" i="7"/>
  <c r="H254" i="7" s="1"/>
  <c r="E232" i="9"/>
  <c r="F94" i="7"/>
  <c r="F58" i="10"/>
  <c r="F57" i="10" s="1"/>
  <c r="F68" i="9" l="1"/>
  <c r="J649" i="7"/>
  <c r="J648" i="7" s="1"/>
  <c r="J647" i="7" s="1"/>
  <c r="J630" i="7" s="1"/>
  <c r="H649" i="7"/>
  <c r="H648" i="7" s="1"/>
  <c r="H647" i="7" s="1"/>
  <c r="H630" i="7" s="1"/>
  <c r="AD10" i="2"/>
  <c r="F223" i="7"/>
  <c r="F222" i="7" s="1"/>
  <c r="D26" i="10"/>
  <c r="F414" i="7"/>
  <c r="F390" i="7" s="1"/>
  <c r="D36" i="10" s="1"/>
  <c r="F76" i="7"/>
  <c r="D16" i="10" s="1"/>
  <c r="F523" i="7"/>
  <c r="F522" i="7" s="1"/>
  <c r="AF335" i="2"/>
  <c r="G334" i="7"/>
  <c r="G504" i="7"/>
  <c r="K504" i="7"/>
  <c r="E389" i="9"/>
  <c r="E388" i="9" s="1"/>
  <c r="E353" i="9" s="1"/>
  <c r="J667" i="7"/>
  <c r="I11" i="7"/>
  <c r="F630" i="7"/>
  <c r="AE335" i="2"/>
  <c r="E25" i="10"/>
  <c r="E231" i="9"/>
  <c r="E230" i="9" s="1"/>
  <c r="D34" i="10"/>
  <c r="H253" i="7"/>
  <c r="H252" i="7" s="1"/>
  <c r="J119" i="7"/>
  <c r="J118" i="7" s="1"/>
  <c r="H119" i="7"/>
  <c r="H118" i="7" s="1"/>
  <c r="H11" i="7" s="1"/>
  <c r="F119" i="7"/>
  <c r="F118" i="7" s="1"/>
  <c r="H742" i="7"/>
  <c r="H723" i="7" s="1"/>
  <c r="J723" i="7"/>
  <c r="F466" i="7"/>
  <c r="F459" i="7" s="1"/>
  <c r="F667" i="7"/>
  <c r="D353" i="9"/>
  <c r="D610" i="9" s="1"/>
  <c r="F353" i="9"/>
  <c r="E45" i="10"/>
  <c r="AF243" i="2"/>
  <c r="AF242" i="2" s="1"/>
  <c r="AF9" i="2" s="1"/>
  <c r="J357" i="7"/>
  <c r="AE243" i="2"/>
  <c r="AE242" i="2" s="1"/>
  <c r="H357" i="7"/>
  <c r="AD243" i="2"/>
  <c r="AD242" i="2" s="1"/>
  <c r="F357" i="7"/>
  <c r="D55" i="10"/>
  <c r="D52" i="10" s="1"/>
  <c r="F55" i="10"/>
  <c r="F52" i="10" s="1"/>
  <c r="F14" i="10"/>
  <c r="F43" i="10"/>
  <c r="E43" i="10"/>
  <c r="I504" i="7"/>
  <c r="I804" i="7" s="1"/>
  <c r="F167" i="9"/>
  <c r="F161" i="9" s="1"/>
  <c r="E37" i="10"/>
  <c r="D15" i="10"/>
  <c r="D43" i="10"/>
  <c r="F37" i="10"/>
  <c r="E30" i="10"/>
  <c r="E27" i="10" s="1"/>
  <c r="H263" i="7"/>
  <c r="E58" i="10"/>
  <c r="E57" i="10" s="1"/>
  <c r="D30" i="10"/>
  <c r="D27" i="10" s="1"/>
  <c r="D45" i="10"/>
  <c r="F45" i="10"/>
  <c r="F32" i="10"/>
  <c r="H667" i="7"/>
  <c r="AE9" i="2" l="1"/>
  <c r="G804" i="7"/>
  <c r="AD9" i="2"/>
  <c r="AD917" i="2" s="1"/>
  <c r="D47" i="10"/>
  <c r="F206" i="7"/>
  <c r="D25" i="10"/>
  <c r="D23" i="10" s="1"/>
  <c r="J523" i="7"/>
  <c r="J522" i="7" s="1"/>
  <c r="E44" i="10"/>
  <c r="F49" i="10"/>
  <c r="F48" i="10" s="1"/>
  <c r="D37" i="10"/>
  <c r="F47" i="10"/>
  <c r="AF730" i="2"/>
  <c r="AF729" i="2" s="1"/>
  <c r="J308" i="7"/>
  <c r="J307" i="7" s="1"/>
  <c r="E55" i="10"/>
  <c r="E52" i="10" s="1"/>
  <c r="E26" i="10"/>
  <c r="E23" i="10" s="1"/>
  <c r="H206" i="7"/>
  <c r="D49" i="10"/>
  <c r="D48" i="10" s="1"/>
  <c r="F504" i="7"/>
  <c r="D655" i="9"/>
  <c r="E47" i="10"/>
  <c r="D58" i="10"/>
  <c r="D57" i="10" s="1"/>
  <c r="J206" i="7"/>
  <c r="F25" i="10"/>
  <c r="F23" i="10" s="1"/>
  <c r="F263" i="7"/>
  <c r="D44" i="10"/>
  <c r="AF728" i="2" l="1"/>
  <c r="AF727" i="2" s="1"/>
  <c r="AF726" i="2" s="1"/>
  <c r="D42" i="10"/>
  <c r="F44" i="10"/>
  <c r="F42" i="10" s="1"/>
  <c r="J356" i="7"/>
  <c r="J306" i="7"/>
  <c r="F356" i="7"/>
  <c r="F355" i="7" s="1"/>
  <c r="F354" i="7" s="1"/>
  <c r="H356" i="7"/>
  <c r="H355" i="7" s="1"/>
  <c r="H354" i="7" s="1"/>
  <c r="H504" i="7"/>
  <c r="E42" i="10"/>
  <c r="E19" i="10"/>
  <c r="E12" i="10" s="1"/>
  <c r="D19" i="10"/>
  <c r="D12" i="10" s="1"/>
  <c r="F11" i="7"/>
  <c r="F19" i="10"/>
  <c r="F12" i="10" s="1"/>
  <c r="J11" i="7"/>
  <c r="F570" i="9"/>
  <c r="E34" i="10"/>
  <c r="F34" i="10"/>
  <c r="E569" i="9"/>
  <c r="E568" i="9" s="1"/>
  <c r="E548" i="9" s="1"/>
  <c r="E547" i="9" s="1"/>
  <c r="J305" i="7" l="1"/>
  <c r="J304" i="7" s="1"/>
  <c r="J303" i="7" s="1"/>
  <c r="J286" i="7" s="1"/>
  <c r="E528" i="9"/>
  <c r="E610" i="9" s="1"/>
  <c r="AF714" i="2"/>
  <c r="AF706" i="2" s="1"/>
  <c r="J355" i="7"/>
  <c r="J354" i="7" s="1"/>
  <c r="J504" i="7"/>
  <c r="AE795" i="2"/>
  <c r="AE776" i="2" s="1"/>
  <c r="AE775" i="2" s="1"/>
  <c r="AE732" i="2" s="1"/>
  <c r="F569" i="9"/>
  <c r="F568" i="9" s="1"/>
  <c r="F548" i="9" s="1"/>
  <c r="F547" i="9" s="1"/>
  <c r="AE698" i="2" l="1"/>
  <c r="AE917" i="2" s="1"/>
  <c r="F528" i="9"/>
  <c r="F610" i="9" s="1"/>
  <c r="F35" i="10"/>
  <c r="E35" i="10"/>
  <c r="F334" i="7"/>
  <c r="F804" i="7" s="1"/>
  <c r="D35" i="10"/>
  <c r="D33" i="10" s="1"/>
  <c r="D62" i="10" s="1"/>
  <c r="F30" i="10"/>
  <c r="F27" i="10" s="1"/>
  <c r="J263" i="7"/>
  <c r="E655" i="9"/>
  <c r="AF795" i="2"/>
  <c r="AF776" i="2" s="1"/>
  <c r="AF775" i="2" s="1"/>
  <c r="AF732" i="2" s="1"/>
  <c r="E36" i="10"/>
  <c r="H334" i="7"/>
  <c r="H804" i="7" s="1"/>
  <c r="AF698" i="2" l="1"/>
  <c r="AF917" i="2" s="1"/>
  <c r="E33" i="10"/>
  <c r="E62" i="10" s="1"/>
  <c r="F655" i="9"/>
  <c r="J334" i="7"/>
  <c r="J804" i="7" s="1"/>
  <c r="F36" i="10"/>
  <c r="F33" i="10" s="1"/>
  <c r="F62" i="10" s="1"/>
  <c r="K267" i="7" l="1"/>
  <c r="K266" i="7" s="1"/>
  <c r="K265" i="7" s="1"/>
  <c r="K264" i="7" s="1"/>
  <c r="K263" i="7" s="1"/>
  <c r="K804" i="7" s="1"/>
</calcChain>
</file>

<file path=xl/sharedStrings.xml><?xml version="1.0" encoding="utf-8"?>
<sst xmlns="http://schemas.openxmlformats.org/spreadsheetml/2006/main" count="8642" uniqueCount="795">
  <si>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</si>
  <si>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</si>
  <si>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</si>
  <si>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</si>
  <si>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</si>
  <si>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</si>
  <si>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</si>
  <si>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</si>
  <si>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</si>
  <si>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</si>
  <si>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</si>
  <si>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</si>
  <si>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</si>
  <si>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</si>
  <si>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</si>
  <si>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</si>
  <si>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</si>
  <si>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</si>
  <si>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</si>
  <si>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</si>
  <si>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</si>
  <si>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</si>
  <si>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</si>
  <si>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</si>
  <si>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</si>
  <si>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</si>
  <si>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</si>
  <si>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</si>
  <si>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</si>
  <si>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</si>
  <si>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</si>
  <si>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</si>
  <si>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</si>
  <si>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</si>
  <si>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</si>
  <si>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</si>
  <si>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</si>
  <si>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</si>
  <si>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</si>
  <si>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</si>
  <si>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</si>
  <si>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</si>
  <si>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</si>
  <si>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</si>
  <si>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</si>
  <si>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</si>
  <si>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</si>
  <si>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</si>
  <si>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</si>
  <si>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</si>
  <si>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</si>
  <si>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</si>
  <si>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</si>
  <si>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</si>
  <si>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</si>
  <si>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</si>
  <si>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</si>
  <si>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</si>
  <si>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</si>
  <si>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</si>
  <si>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</si>
  <si>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</si>
  <si>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</si>
  <si>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</si>
  <si>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</si>
  <si>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</si>
  <si>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</si>
  <si>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</si>
  <si>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</si>
  <si>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</si>
  <si>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</si>
  <si>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</si>
  <si>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</si>
  <si>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</si>
  <si>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</si>
  <si>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</si>
  <si>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</si>
  <si>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</si>
  <si>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</si>
  <si>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</si>
  <si>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</si>
  <si>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</si>
  <si>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</si>
  <si>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</si>
  <si>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</si>
  <si>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</si>
  <si>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</si>
  <si>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</si>
  <si>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</si>
  <si>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</si>
  <si>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</si>
  <si>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</si>
  <si>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</si>
  <si>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</si>
  <si>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</si>
  <si>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</si>
  <si>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</si>
  <si>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</si>
  <si>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</si>
  <si>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</si>
  <si>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</si>
  <si>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</si>
  <si>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</si>
  <si>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</si>
  <si>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</si>
  <si>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</si>
  <si>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</si>
  <si>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</si>
  <si>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</si>
  <si>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</si>
  <si>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</si>
  <si>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</si>
  <si>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</si>
  <si>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</si>
  <si>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</si>
  <si>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</si>
  <si>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</si>
  <si>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</si>
  <si>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</si>
  <si>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</si>
  <si>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</si>
  <si>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</si>
  <si>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</si>
  <si>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</si>
  <si>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</si>
  <si>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</si>
  <si>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</si>
  <si>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</si>
  <si>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</si>
  <si>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</si>
  <si>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</si>
  <si>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</si>
  <si>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</si>
  <si>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</si>
  <si>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</si>
  <si>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</si>
  <si>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</si>
  <si>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</si>
  <si>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</si>
  <si>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</si>
  <si>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</si>
  <si>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</si>
  <si>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</si>
  <si>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</si>
  <si>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</si>
  <si>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</si>
  <si>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</si>
  <si>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</si>
  <si>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</si>
  <si>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</si>
  <si>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</si>
  <si>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</si>
  <si>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</si>
  <si>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</si>
  <si>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</si>
  <si>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</si>
  <si>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</si>
  <si>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</si>
  <si>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</si>
  <si>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</si>
  <si>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</si>
  <si>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</si>
  <si>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</si>
  <si>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</si>
  <si>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</si>
  <si>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</si>
  <si>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</si>
  <si>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</si>
  <si>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</si>
  <si>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</si>
  <si>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</si>
  <si>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</si>
  <si>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</si>
  <si>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</si>
  <si>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</si>
  <si>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</si>
  <si>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</si>
  <si>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</si>
  <si>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</si>
  <si>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</si>
  <si>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</si>
  <si>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</si>
  <si>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</si>
  <si>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</si>
  <si>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</si>
  <si>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</si>
  <si>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</si>
  <si>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</si>
  <si>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</si>
  <si>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</si>
  <si>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</si>
  <si>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</si>
  <si>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</si>
  <si>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</si>
  <si>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</si>
  <si>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</si>
  <si>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</si>
  <si>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</si>
  <si>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</si>
  <si>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</si>
  <si>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</si>
  <si>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</si>
  <si>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</si>
  <si>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</si>
  <si>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</si>
  <si>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</si>
  <si>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</si>
  <si>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</si>
  <si>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</si>
  <si>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</si>
  <si>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</si>
  <si>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</si>
  <si>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</si>
  <si>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</si>
  <si>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</si>
  <si>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</si>
  <si>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</si>
  <si>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</si>
  <si>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</si>
  <si>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</si>
  <si>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</si>
  <si>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</si>
  <si>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</si>
  <si>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</si>
  <si>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</si>
  <si>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</si>
  <si>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</si>
  <si>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</si>
  <si>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</si>
  <si>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</si>
  <si>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</si>
  <si>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</si>
  <si>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</si>
  <si>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</si>
  <si>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</si>
  <si>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</si>
  <si>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</si>
  <si>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</si>
  <si>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</si>
  <si>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</si>
  <si>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</si>
  <si>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</si>
  <si>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</si>
  <si>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</si>
  <si>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</si>
  <si>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</si>
  <si>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</si>
  <si>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</si>
  <si>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</si>
  <si>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</si>
  <si>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</si>
  <si>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</si>
  <si>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</si>
  <si>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</si>
  <si>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</si>
  <si>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</si>
  <si>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</si>
  <si>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</si>
  <si>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</si>
  <si>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</si>
  <si>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</si>
  <si>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</si>
  <si>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</si>
  <si>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</si>
  <si>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</si>
  <si>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</si>
  <si>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</si>
  <si>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</si>
  <si>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</si>
  <si>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</si>
  <si>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</si>
  <si>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</si>
  <si>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</si>
  <si>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</si>
  <si>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</si>
  <si>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</si>
  <si>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</si>
  <si>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</si>
  <si>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</si>
  <si>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</si>
  <si>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</si>
  <si>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</si>
  <si>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</si>
  <si>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</si>
  <si>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</si>
  <si>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</si>
  <si>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</si>
  <si>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</si>
  <si>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</si>
  <si>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</si>
  <si>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</si>
  <si>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</si>
  <si>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</si>
  <si>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</si>
  <si>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</si>
  <si>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</si>
  <si>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</si>
  <si>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</si>
  <si>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</si>
  <si>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</si>
  <si>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</si>
  <si>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</si>
  <si>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</si>
  <si>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</si>
  <si>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</si>
  <si>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</si>
  <si>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</si>
  <si>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</si>
  <si>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</si>
  <si>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</si>
  <si>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</si>
  <si>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</si>
  <si>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</si>
  <si>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</si>
  <si>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</si>
  <si>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</si>
  <si>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</si>
  <si>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</si>
  <si>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</si>
  <si>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</si>
  <si>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</si>
  <si>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</si>
  <si>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</si>
  <si>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</si>
  <si>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</si>
  <si>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</si>
  <si>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</si>
  <si>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</si>
  <si>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</si>
  <si>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</si>
  <si>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</si>
  <si>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</si>
  <si>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</si>
  <si>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</si>
  <si>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</si>
  <si>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</si>
  <si>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</si>
  <si>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</si>
  <si>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</si>
  <si>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</si>
  <si>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</si>
  <si>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</si>
  <si>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</si>
  <si>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</si>
  <si>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</si>
  <si>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</si>
  <si>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</si>
  <si>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</si>
  <si>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</si>
  <si>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</si>
  <si>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</si>
  <si>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</si>
  <si>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</si>
  <si>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</si>
  <si>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</si>
  <si>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</si>
  <si>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</si>
  <si>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</si>
  <si>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</si>
  <si>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</si>
  <si>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</si>
  <si>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</si>
  <si>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</si>
  <si>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</si>
  <si>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</si>
  <si>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</si>
  <si>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</si>
  <si>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</si>
  <si>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</si>
  <si>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</si>
  <si>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</si>
  <si>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</si>
  <si>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</si>
  <si>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</si>
  <si>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</si>
  <si>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</si>
  <si>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</si>
  <si>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</si>
  <si>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</si>
  <si>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</si>
  <si>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</si>
  <si>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</si>
  <si>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</si>
  <si>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</si>
  <si>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</si>
  <si>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</si>
  <si>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</si>
  <si>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</si>
  <si>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</si>
  <si>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</si>
  <si>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</si>
  <si>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</si>
  <si>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</si>
  <si>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</si>
  <si>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</si>
  <si>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</si>
  <si>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</si>
  <si>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</si>
  <si>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</si>
  <si>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</si>
  <si>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</si>
  <si>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</si>
  <si>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</si>
  <si>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</si>
  <si>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</si>
  <si>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</si>
  <si>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</si>
  <si>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</si>
  <si>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</si>
  <si>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</si>
  <si>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</si>
  <si>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</si>
  <si>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</si>
  <si>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</si>
  <si>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</si>
  <si>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</si>
  <si>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</si>
  <si>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</si>
  <si>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</si>
  <si>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</si>
  <si>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</si>
  <si>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</si>
  <si>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</si>
  <si>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</si>
  <si>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</si>
  <si>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</si>
  <si>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</si>
  <si>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</si>
  <si>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</si>
  <si>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</si>
  <si>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</si>
  <si>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</si>
  <si>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</si>
  <si>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</si>
  <si>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</si>
  <si>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</si>
  <si>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</si>
  <si>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</si>
  <si>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</si>
  <si>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</si>
  <si>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</si>
  <si>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</si>
  <si>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</si>
  <si>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</si>
  <si>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</si>
  <si>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</si>
  <si>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</si>
  <si>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</si>
  <si>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</si>
  <si>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</si>
  <si>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</si>
  <si>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</si>
  <si>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</si>
  <si>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</si>
  <si>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</si>
  <si>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</si>
  <si>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</si>
  <si>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</si>
  <si>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</si>
  <si>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</si>
  <si>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</si>
  <si>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</si>
  <si>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</si>
  <si>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</si>
  <si>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</si>
  <si>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</si>
  <si>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</si>
  <si>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</si>
  <si>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</si>
  <si>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</si>
  <si>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</si>
  <si>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</si>
  <si>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</si>
  <si>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</si>
  <si>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</si>
  <si>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</si>
  <si>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</si>
  <si>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</si>
  <si>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</si>
  <si>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</si>
  <si>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</si>
  <si>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</si>
  <si>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</si>
  <si>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</si>
  <si>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</si>
  <si>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</si>
  <si>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</si>
  <si>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</si>
  <si>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</si>
  <si>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</si>
  <si>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</si>
  <si>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</si>
  <si>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</si>
  <si>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</si>
  <si>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</si>
  <si>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</si>
  <si>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</si>
  <si>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</si>
  <si>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</si>
  <si>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</si>
  <si>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</si>
  <si>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</si>
  <si>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</si>
  <si>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</si>
  <si>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</si>
  <si>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</si>
  <si>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</si>
  <si>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</si>
  <si>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</si>
  <si>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</si>
  <si>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</si>
  <si>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</si>
  <si>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</si>
  <si>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</si>
  <si>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</si>
  <si>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</si>
  <si>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</si>
  <si>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</si>
  <si>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</si>
  <si>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</si>
  <si>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</si>
  <si>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</si>
  <si>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</si>
  <si>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</si>
  <si>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</si>
  <si>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</si>
  <si>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</si>
  <si>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</si>
  <si>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</si>
  <si>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</si>
  <si>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</si>
  <si>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</si>
  <si>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</si>
  <si>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</si>
  <si>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</si>
  <si>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</si>
  <si>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</si>
  <si>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</si>
  <si>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</si>
  <si>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</si>
  <si>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</si>
  <si>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</si>
  <si>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</si>
  <si>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</si>
  <si>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</si>
  <si>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</si>
  <si>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</si>
  <si>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</si>
  <si>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</si>
  <si>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</si>
  <si>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</si>
  <si>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</si>
  <si>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</si>
  <si>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</si>
  <si>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</si>
  <si>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</si>
  <si>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</si>
  <si>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</si>
  <si>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</si>
  <si>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</si>
  <si>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</si>
  <si>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</si>
  <si>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</si>
  <si>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</si>
  <si>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</si>
  <si>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</si>
  <si>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</si>
  <si>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</si>
  <si>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</si>
  <si>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</si>
  <si>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</si>
  <si>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</si>
  <si>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</si>
  <si>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</si>
  <si>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</si>
  <si>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</si>
  <si>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</si>
  <si>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</si>
  <si>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</si>
  <si>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</si>
  <si>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</si>
  <si>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</si>
  <si>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</si>
  <si>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</si>
  <si>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</si>
  <si>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</si>
  <si>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</si>
  <si>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</si>
  <si>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</si>
  <si>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</si>
  <si>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</si>
  <si>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</si>
  <si>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</si>
  <si>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</si>
  <si>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</si>
  <si>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</si>
  <si>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</si>
  <si>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</si>
  <si>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</si>
  <si>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</si>
  <si>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</si>
  <si>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</si>
  <si>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</si>
  <si>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</si>
  <si>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</si>
  <si>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</si>
  <si>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</si>
  <si>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</si>
  <si>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</si>
  <si>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</si>
  <si>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</si>
  <si>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</si>
  <si>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</si>
  <si>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</si>
  <si>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</si>
  <si>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</si>
  <si>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</si>
  <si>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</si>
  <si>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</si>
  <si>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</si>
  <si>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</si>
  <si>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</si>
  <si>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</si>
  <si>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</si>
  <si>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</si>
  <si>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</si>
  <si>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</si>
  <si>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</si>
  <si>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</si>
  <si>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</si>
  <si>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</si>
  <si>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</si>
  <si>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</si>
  <si>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</si>
  <si>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</si>
  <si>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</si>
  <si>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</si>
  <si>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</si>
  <si>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</si>
  <si>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</si>
  <si>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</si>
  <si>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</si>
  <si>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</si>
  <si>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</si>
  <si>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</si>
  <si>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</si>
  <si>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</si>
  <si>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 xml:space="preserve">Расходы  бюджета  городского округа  Лыткарино    
по  разделам и подразделам  классификации  расходов  бюджетов
на  2025 год и плановый период 2026 и 2027 годов 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</si>
  <si>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2025 год и на плановый период 2026 и 2027 годов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</si>
  <si>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2025год и на плановый период 2026 и 2027 годов
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</si>
  <si>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</si>
  <si>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</si>
  <si>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</si>
  <si>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</si>
  <si>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</si>
  <si>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</si>
  <si>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</si>
  <si>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</si>
  <si>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</si>
  <si>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</si>
  <si>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</si>
  <si>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</si>
  <si>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</si>
  <si>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</si>
  <si>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</si>
  <si>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</si>
  <si>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</si>
  <si>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</si>
  <si>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</si>
  <si>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</si>
  <si>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</si>
  <si>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</si>
  <si>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</si>
  <si>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</si>
  <si>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</si>
  <si>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</si>
  <si>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</si>
  <si>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</si>
  <si>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</si>
  <si>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</si>
  <si>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</si>
  <si>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</si>
  <si>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</si>
  <si>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</si>
  <si>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</si>
  <si>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</si>
  <si>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</si>
  <si>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</si>
  <si>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</si>
  <si>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</si>
  <si>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</si>
  <si>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</si>
  <si>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</si>
  <si>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</si>
  <si>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</si>
  <si>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</si>
  <si>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</si>
  <si>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</si>
  <si>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</si>
  <si>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</si>
  <si>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</si>
  <si>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</si>
  <si>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</si>
  <si>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</si>
  <si>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</si>
  <si>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</si>
  <si>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</si>
  <si>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</si>
  <si>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</si>
  <si>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</si>
  <si>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</si>
  <si>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</si>
  <si>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</si>
  <si>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17 2 01 02130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</si>
  <si>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</si>
  <si>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</si>
  <si>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</si>
  <si>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</si>
  <si>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</si>
  <si>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</si>
  <si>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</si>
  <si>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</si>
  <si>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</si>
  <si>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</si>
  <si>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</si>
  <si>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</si>
  <si>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</si>
  <si>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</si>
  <si>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</si>
  <si>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</si>
  <si>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</si>
  <si>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</si>
  <si>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</si>
  <si>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</si>
  <si>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</si>
  <si>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</si>
  <si>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</si>
  <si>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</si>
  <si>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</si>
  <si>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</si>
  <si>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</si>
  <si>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к Решению Совета депутатов 
городского округа Лыткарино
Московской области 
«О бюджете городского округа Лыткарино Московской области 
на  2025 год  и  на плановый  
период 2026 и 2027 годов»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</si>
  <si>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</si>
  <si>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</si>
  <si>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</si>
  <si>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</si>
  <si>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</si>
  <si>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</si>
  <si>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</si>
  <si>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</si>
  <si>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</si>
  <si>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</si>
  <si>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</si>
  <si>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</si>
  <si>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</si>
  <si>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</si>
  <si>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</si>
  <si>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</si>
  <si>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</si>
  <si>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</si>
  <si>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</si>
  <si>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</si>
  <si>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</si>
  <si>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</si>
  <si>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</si>
  <si>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</si>
  <si>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</si>
  <si>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</si>
  <si>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</si>
  <si>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</si>
  <si>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</si>
  <si>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</si>
  <si>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</si>
  <si>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</si>
  <si>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</si>
  <si>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</si>
  <si>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</si>
  <si>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</si>
  <si>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</si>
  <si>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</si>
  <si>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</si>
  <si>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</si>
  <si>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</si>
  <si>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</si>
  <si>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</si>
  <si>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</si>
  <si>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17 1 01 01340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</si>
  <si>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</si>
  <si>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</si>
  <si>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</si>
  <si>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</si>
  <si>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</si>
  <si>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</si>
  <si>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</si>
  <si>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    </t>
    </r>
    <r>
      <rPr>
        <u/>
        <sz val="1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</si>
</sst>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5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39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4" fillId="3" borderId="21" xfId="0" quotePrefix="1" applyFont="1" applyFill="1" applyBorder="1" applyAlignment="1"/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1" fillId="3" borderId="0" xfId="0" applyFont="1" applyFill="1" applyAlignment="1">
      <alignment horizontal="lef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9" xfId="0" quotePrefix="1" applyFont="1" applyFill="1" applyBorder="1" applyAlignment="1">
      <alignment horizontal="right"/>
    </xf>
    <xf numFmtId="165" fontId="12" fillId="3" borderId="40" xfId="0" applyNumberFormat="1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5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/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/>
    <xf numFmtId="0" fontId="54" fillId="3" borderId="42" xfId="0" applyFont="1" applyFill="1" applyBorder="1" applyAlignment="1">
      <alignment horizontal="right"/>
    </xf>
    <xf numFmtId="0" fontId="54" fillId="3" borderId="42" xfId="0" applyFont="1" applyFill="1" applyBorder="1" applyAlignment="1">
      <alignment horizontal="center"/>
    </xf>
    <xf numFmtId="164" fontId="50" fillId="3" borderId="42" xfId="0" applyNumberFormat="1" applyFont="1" applyFill="1" applyBorder="1" applyAlignment="1">
      <alignment horizontal="right"/>
    </xf>
    <xf numFmtId="164" fontId="50" fillId="3" borderId="43" xfId="0" applyNumberFormat="1" applyFont="1" applyFill="1" applyBorder="1" applyAlignment="1">
      <alignment horizontal="right"/>
    </xf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0" fontId="47" fillId="3" borderId="46" xfId="0" applyFont="1" applyFill="1" applyBorder="1" applyAlignment="1">
      <alignment horizontal="left" wrapText="1"/>
    </xf>
    <xf numFmtId="165" fontId="20" fillId="3" borderId="44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164" fontId="50" fillId="3" borderId="45" xfId="0" applyNumberFormat="1" applyFont="1" applyFill="1" applyBorder="1" applyAlignment="1">
      <alignment horizontal="right"/>
    </xf>
    <xf numFmtId="0" fontId="54" fillId="3" borderId="41" xfId="0" applyFont="1" applyFill="1" applyBorder="1" applyAlignment="1">
      <alignment horizontal="right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1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0" fillId="3" borderId="0" xfId="0" applyFont="1" applyFill="1" applyAlignment="1">
      <alignment horizontal="left"/>
    </xf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11"/>
  <sheetViews>
    <sheetView view="pageBreakPreview" topLeftCell="A781" zoomScale="87" zoomScaleNormal="100" zoomScaleSheetLayoutView="87" zoomScalePageLayoutView="80" workbookViewId="0">
      <selection activeCell="Q797" sqref="Q797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3" width="8.85546875" style="129"/>
    <col min="14" max="14" width="13.28515625" style="129" customWidth="1"/>
    <col min="15" max="16384" width="8.85546875" style="129"/>
  </cols>
  <sheetData>
    <row r="1" spans="1:15" ht="15.75" x14ac:dyDescent="0.25">
      <c r="B1" s="10"/>
      <c r="C1" s="10"/>
      <c r="F1" s="263"/>
      <c r="G1" s="699"/>
      <c r="H1" s="699"/>
      <c r="I1" s="699"/>
      <c r="J1" s="535"/>
      <c r="K1" s="535" t="s">
        <v>596</v>
      </c>
    </row>
    <row r="2" spans="1:15" ht="103.5" customHeight="1" x14ac:dyDescent="0.25">
      <c r="B2" s="10"/>
      <c r="C2" s="10"/>
      <c r="F2" s="251"/>
      <c r="G2" s="536"/>
      <c r="H2" s="587"/>
      <c r="J2" s="702" t="s">
        <v>741</v>
      </c>
      <c r="K2" s="703"/>
    </row>
    <row r="3" spans="1:15" ht="15.75" hidden="1" x14ac:dyDescent="0.25">
      <c r="B3" s="10"/>
      <c r="C3" s="10"/>
      <c r="F3" s="179"/>
      <c r="G3" s="700"/>
      <c r="H3" s="701"/>
      <c r="I3" s="701"/>
      <c r="J3" s="701"/>
      <c r="K3" s="701"/>
    </row>
    <row r="4" spans="1:15" ht="15.75" x14ac:dyDescent="0.25">
      <c r="B4" s="10"/>
      <c r="C4" s="10"/>
      <c r="F4" s="440"/>
      <c r="G4" s="441"/>
      <c r="H4" s="441"/>
      <c r="I4" s="441"/>
      <c r="J4" s="42"/>
    </row>
    <row r="5" spans="1:15" ht="15.75" x14ac:dyDescent="0.25">
      <c r="B5" s="10"/>
      <c r="C5" s="10"/>
      <c r="F5" s="440"/>
      <c r="G5" s="441"/>
      <c r="H5" s="441"/>
      <c r="I5" s="441"/>
      <c r="J5" s="42"/>
    </row>
    <row r="6" spans="1:15" ht="15.75" x14ac:dyDescent="0.25">
      <c r="B6" s="10"/>
      <c r="C6" s="10"/>
      <c r="F6" s="440"/>
      <c r="G6" s="441"/>
      <c r="H6" s="441"/>
      <c r="I6" s="441"/>
      <c r="J6" s="42"/>
    </row>
    <row r="7" spans="1:15" ht="116.45" customHeight="1" x14ac:dyDescent="0.2">
      <c r="A7" s="695" t="s">
        <v>649</v>
      </c>
      <c r="B7" s="696"/>
      <c r="C7" s="696"/>
      <c r="D7" s="696"/>
      <c r="E7" s="696"/>
      <c r="F7" s="697"/>
      <c r="G7" s="697"/>
      <c r="H7" s="697"/>
      <c r="I7" s="697"/>
      <c r="J7" s="698"/>
      <c r="K7" s="698"/>
    </row>
    <row r="8" spans="1:15" ht="22.9" customHeight="1" thickBot="1" x14ac:dyDescent="0.3">
      <c r="K8" s="13" t="s">
        <v>149</v>
      </c>
    </row>
    <row r="9" spans="1:15" ht="88.9" customHeight="1" thickBot="1" x14ac:dyDescent="0.25">
      <c r="A9" s="264" t="s">
        <v>72</v>
      </c>
      <c r="B9" s="265" t="s">
        <v>0</v>
      </c>
      <c r="C9" s="174" t="s">
        <v>20</v>
      </c>
      <c r="D9" s="323" t="s">
        <v>1</v>
      </c>
      <c r="E9" s="321" t="s">
        <v>62</v>
      </c>
      <c r="F9" s="176" t="s">
        <v>436</v>
      </c>
      <c r="G9" s="175" t="s">
        <v>588</v>
      </c>
      <c r="H9" s="176" t="s">
        <v>609</v>
      </c>
      <c r="I9" s="175" t="s">
        <v>588</v>
      </c>
      <c r="J9" s="176" t="s">
        <v>645</v>
      </c>
      <c r="K9" s="175" t="s">
        <v>588</v>
      </c>
    </row>
    <row r="10" spans="1:15" thickBot="1" x14ac:dyDescent="0.3">
      <c r="A10" s="182">
        <v>1</v>
      </c>
      <c r="B10" s="214">
        <v>2</v>
      </c>
      <c r="C10" s="215">
        <v>3</v>
      </c>
      <c r="D10" s="158">
        <v>4</v>
      </c>
      <c r="E10" s="322">
        <v>5</v>
      </c>
      <c r="F10" s="166">
        <v>6</v>
      </c>
      <c r="G10" s="158">
        <v>7</v>
      </c>
      <c r="H10" s="166">
        <v>8</v>
      </c>
      <c r="I10" s="358">
        <v>9</v>
      </c>
      <c r="J10" s="166">
        <v>10</v>
      </c>
      <c r="K10" s="158">
        <v>11</v>
      </c>
    </row>
    <row r="11" spans="1:15" s="138" customFormat="1" x14ac:dyDescent="0.25">
      <c r="A11" s="385" t="s">
        <v>25</v>
      </c>
      <c r="B11" s="254" t="s">
        <v>29</v>
      </c>
      <c r="C11" s="318"/>
      <c r="D11" s="324"/>
      <c r="E11" s="328"/>
      <c r="F11" s="178">
        <f t="shared" ref="F11:K11" si="0">F12+F19+F37+F76+F113+F118+F108</f>
        <v>411510.5</v>
      </c>
      <c r="G11" s="178">
        <f t="shared" si="0"/>
        <v>6821.6</v>
      </c>
      <c r="H11" s="178">
        <f t="shared" si="0"/>
        <v>339243.1</v>
      </c>
      <c r="I11" s="178">
        <f t="shared" si="0"/>
        <v>7771</v>
      </c>
      <c r="J11" s="178">
        <f t="shared" si="0"/>
        <v>324465.59999999998</v>
      </c>
      <c r="K11" s="178">
        <f t="shared" si="0"/>
        <v>6899.2000000000007</v>
      </c>
      <c r="L11" s="154"/>
      <c r="N11" s="154"/>
      <c r="O11" s="154"/>
    </row>
    <row r="12" spans="1:15" s="138" customFormat="1" ht="31.5" x14ac:dyDescent="0.25">
      <c r="A12" s="379" t="s">
        <v>10</v>
      </c>
      <c r="B12" s="192" t="s">
        <v>29</v>
      </c>
      <c r="C12" s="4" t="s">
        <v>30</v>
      </c>
      <c r="D12" s="26"/>
      <c r="E12" s="329"/>
      <c r="F12" s="159">
        <f>F13</f>
        <v>3451.3</v>
      </c>
      <c r="G12" s="310"/>
      <c r="H12" s="528">
        <f>H13</f>
        <v>3451.3</v>
      </c>
      <c r="I12" s="528"/>
      <c r="J12" s="528">
        <f t="shared" ref="J12:J17" si="1">J13</f>
        <v>3451.3</v>
      </c>
      <c r="K12" s="528"/>
      <c r="L12" s="154"/>
      <c r="N12" s="154"/>
      <c r="O12" s="154"/>
    </row>
    <row r="13" spans="1:15" s="138" customFormat="1" x14ac:dyDescent="0.25">
      <c r="A13" s="258" t="s">
        <v>186</v>
      </c>
      <c r="B13" s="192" t="s">
        <v>29</v>
      </c>
      <c r="C13" s="4" t="s">
        <v>30</v>
      </c>
      <c r="D13" s="156" t="s">
        <v>112</v>
      </c>
      <c r="E13" s="329"/>
      <c r="F13" s="159">
        <f>F14</f>
        <v>3451.3</v>
      </c>
      <c r="G13" s="310"/>
      <c r="H13" s="528">
        <f>H14</f>
        <v>3451.3</v>
      </c>
      <c r="I13" s="528"/>
      <c r="J13" s="528">
        <f t="shared" si="1"/>
        <v>3451.3</v>
      </c>
      <c r="K13" s="528"/>
      <c r="L13" s="154"/>
      <c r="N13" s="154"/>
      <c r="O13" s="154"/>
    </row>
    <row r="14" spans="1:15" s="138" customFormat="1" x14ac:dyDescent="0.25">
      <c r="A14" s="258" t="s">
        <v>189</v>
      </c>
      <c r="B14" s="192" t="s">
        <v>29</v>
      </c>
      <c r="C14" s="4" t="s">
        <v>30</v>
      </c>
      <c r="D14" s="156" t="s">
        <v>190</v>
      </c>
      <c r="E14" s="329"/>
      <c r="F14" s="159">
        <f>F15</f>
        <v>3451.3</v>
      </c>
      <c r="G14" s="310"/>
      <c r="H14" s="528">
        <f>H15</f>
        <v>3451.3</v>
      </c>
      <c r="I14" s="528"/>
      <c r="J14" s="528">
        <f t="shared" si="1"/>
        <v>3451.3</v>
      </c>
      <c r="K14" s="528"/>
      <c r="L14" s="154"/>
      <c r="N14" s="154"/>
      <c r="O14" s="154"/>
    </row>
    <row r="15" spans="1:15" s="138" customFormat="1" ht="31.5" x14ac:dyDescent="0.25">
      <c r="A15" s="258" t="s">
        <v>191</v>
      </c>
      <c r="B15" s="192" t="s">
        <v>29</v>
      </c>
      <c r="C15" s="4" t="s">
        <v>30</v>
      </c>
      <c r="D15" s="156" t="s">
        <v>192</v>
      </c>
      <c r="E15" s="329"/>
      <c r="F15" s="159">
        <f>F16</f>
        <v>3451.3</v>
      </c>
      <c r="G15" s="310"/>
      <c r="H15" s="528">
        <f>H16</f>
        <v>3451.3</v>
      </c>
      <c r="I15" s="528"/>
      <c r="J15" s="528">
        <f t="shared" si="1"/>
        <v>3451.3</v>
      </c>
      <c r="K15" s="528"/>
      <c r="L15" s="154"/>
      <c r="N15" s="154"/>
      <c r="O15" s="154"/>
    </row>
    <row r="16" spans="1:15" s="138" customFormat="1" x14ac:dyDescent="0.25">
      <c r="A16" s="258" t="s">
        <v>193</v>
      </c>
      <c r="B16" s="192" t="s">
        <v>29</v>
      </c>
      <c r="C16" s="4" t="s">
        <v>30</v>
      </c>
      <c r="D16" s="156" t="s">
        <v>194</v>
      </c>
      <c r="E16" s="329"/>
      <c r="F16" s="159">
        <f>'ведом. 2025-2027'!AD15</f>
        <v>3451.3</v>
      </c>
      <c r="G16" s="310"/>
      <c r="H16" s="528">
        <f>'ведом. 2025-2027'!AE15</f>
        <v>3451.3</v>
      </c>
      <c r="I16" s="528"/>
      <c r="J16" s="528">
        <f t="shared" si="1"/>
        <v>3451.3</v>
      </c>
      <c r="K16" s="528"/>
      <c r="L16" s="154"/>
      <c r="N16" s="154"/>
      <c r="O16" s="154"/>
    </row>
    <row r="17" spans="1:15" s="138" customFormat="1" ht="47.25" x14ac:dyDescent="0.25">
      <c r="A17" s="379" t="s">
        <v>41</v>
      </c>
      <c r="B17" s="192" t="s">
        <v>29</v>
      </c>
      <c r="C17" s="4" t="s">
        <v>30</v>
      </c>
      <c r="D17" s="156" t="s">
        <v>194</v>
      </c>
      <c r="E17" s="329">
        <v>100</v>
      </c>
      <c r="F17" s="159">
        <f>F18</f>
        <v>3451.3</v>
      </c>
      <c r="G17" s="310"/>
      <c r="H17" s="528">
        <f>H18</f>
        <v>3451.3</v>
      </c>
      <c r="I17" s="528"/>
      <c r="J17" s="528">
        <f t="shared" si="1"/>
        <v>3451.3</v>
      </c>
      <c r="K17" s="528"/>
      <c r="L17" s="154"/>
      <c r="N17" s="154"/>
      <c r="O17" s="154"/>
    </row>
    <row r="18" spans="1:15" s="138" customFormat="1" x14ac:dyDescent="0.25">
      <c r="A18" s="379" t="s">
        <v>96</v>
      </c>
      <c r="B18" s="192" t="s">
        <v>29</v>
      </c>
      <c r="C18" s="4" t="s">
        <v>30</v>
      </c>
      <c r="D18" s="156" t="s">
        <v>194</v>
      </c>
      <c r="E18" s="329">
        <v>120</v>
      </c>
      <c r="F18" s="159">
        <f>'ведом. 2025-2027'!AD17</f>
        <v>3451.3</v>
      </c>
      <c r="G18" s="310"/>
      <c r="H18" s="528">
        <f>'ведом. 2025-2027'!AE17</f>
        <v>3451.3</v>
      </c>
      <c r="I18" s="528"/>
      <c r="J18" s="528">
        <f>'ведом. 2025-2027'!AF17</f>
        <v>3451.3</v>
      </c>
      <c r="K18" s="528"/>
      <c r="L18" s="154"/>
      <c r="N18" s="154"/>
      <c r="O18" s="154"/>
    </row>
    <row r="19" spans="1:15" s="138" customFormat="1" ht="31.5" x14ac:dyDescent="0.25">
      <c r="A19" s="379" t="s">
        <v>28</v>
      </c>
      <c r="B19" s="192" t="s">
        <v>29</v>
      </c>
      <c r="C19" s="4" t="s">
        <v>7</v>
      </c>
      <c r="D19" s="312"/>
      <c r="E19" s="329"/>
      <c r="F19" s="159">
        <f>F20</f>
        <v>16740.900000000001</v>
      </c>
      <c r="G19" s="159"/>
      <c r="H19" s="528">
        <f>H20</f>
        <v>16740.900000000001</v>
      </c>
      <c r="I19" s="528"/>
      <c r="J19" s="528">
        <f>J20</f>
        <v>16740.900000000001</v>
      </c>
      <c r="K19" s="528"/>
      <c r="L19" s="154"/>
      <c r="N19" s="154"/>
      <c r="O19" s="154"/>
    </row>
    <row r="20" spans="1:15" s="138" customFormat="1" ht="31.5" x14ac:dyDescent="0.25">
      <c r="A20" s="258" t="s">
        <v>274</v>
      </c>
      <c r="B20" s="192" t="s">
        <v>29</v>
      </c>
      <c r="C20" s="4" t="s">
        <v>7</v>
      </c>
      <c r="D20" s="156" t="s">
        <v>99</v>
      </c>
      <c r="E20" s="329"/>
      <c r="F20" s="159">
        <f>F21+F24+F27</f>
        <v>16740.900000000001</v>
      </c>
      <c r="G20" s="310"/>
      <c r="H20" s="528">
        <f>H21+H24+H27</f>
        <v>16740.900000000001</v>
      </c>
      <c r="I20" s="528"/>
      <c r="J20" s="528">
        <f>J21+J24+J27</f>
        <v>16740.900000000001</v>
      </c>
      <c r="K20" s="528"/>
      <c r="L20" s="154"/>
      <c r="N20" s="154"/>
      <c r="O20" s="154"/>
    </row>
    <row r="21" spans="1:15" s="138" customFormat="1" x14ac:dyDescent="0.25">
      <c r="A21" s="384" t="s">
        <v>281</v>
      </c>
      <c r="B21" s="192" t="s">
        <v>29</v>
      </c>
      <c r="C21" s="4" t="s">
        <v>7</v>
      </c>
      <c r="D21" s="156" t="s">
        <v>284</v>
      </c>
      <c r="E21" s="330"/>
      <c r="F21" s="159">
        <f>F22</f>
        <v>2936</v>
      </c>
      <c r="G21" s="310"/>
      <c r="H21" s="528">
        <f>H22</f>
        <v>2936</v>
      </c>
      <c r="I21" s="528"/>
      <c r="J21" s="528">
        <f>J22</f>
        <v>2936</v>
      </c>
      <c r="K21" s="528"/>
      <c r="L21" s="154"/>
      <c r="N21" s="154"/>
      <c r="O21" s="154"/>
    </row>
    <row r="22" spans="1:15" s="138" customFormat="1" ht="47.25" x14ac:dyDescent="0.25">
      <c r="A22" s="379" t="s">
        <v>41</v>
      </c>
      <c r="B22" s="192" t="s">
        <v>29</v>
      </c>
      <c r="C22" s="4" t="s">
        <v>7</v>
      </c>
      <c r="D22" s="156" t="s">
        <v>284</v>
      </c>
      <c r="E22" s="329">
        <v>100</v>
      </c>
      <c r="F22" s="159">
        <f>F23</f>
        <v>2936</v>
      </c>
      <c r="G22" s="310"/>
      <c r="H22" s="528">
        <f>H23</f>
        <v>2936</v>
      </c>
      <c r="I22" s="528"/>
      <c r="J22" s="528">
        <f>J23</f>
        <v>2936</v>
      </c>
      <c r="K22" s="528"/>
      <c r="L22" s="154"/>
      <c r="N22" s="154"/>
      <c r="O22" s="154"/>
    </row>
    <row r="23" spans="1:15" s="138" customFormat="1" x14ac:dyDescent="0.25">
      <c r="A23" s="379" t="s">
        <v>96</v>
      </c>
      <c r="B23" s="192" t="s">
        <v>29</v>
      </c>
      <c r="C23" s="4" t="s">
        <v>7</v>
      </c>
      <c r="D23" s="156" t="s">
        <v>284</v>
      </c>
      <c r="E23" s="330">
        <v>120</v>
      </c>
      <c r="F23" s="159">
        <f>'ведом. 2025-2027'!AD446</f>
        <v>2936</v>
      </c>
      <c r="G23" s="310"/>
      <c r="H23" s="528">
        <f>'ведом. 2025-2027'!AE446</f>
        <v>2936</v>
      </c>
      <c r="I23" s="528"/>
      <c r="J23" s="528">
        <f>'ведом. 2025-2027'!AF446</f>
        <v>2936</v>
      </c>
      <c r="K23" s="528"/>
      <c r="L23" s="154"/>
      <c r="N23" s="154"/>
      <c r="O23" s="154"/>
    </row>
    <row r="24" spans="1:15" s="138" customFormat="1" x14ac:dyDescent="0.25">
      <c r="A24" s="379" t="s">
        <v>329</v>
      </c>
      <c r="B24" s="192" t="s">
        <v>29</v>
      </c>
      <c r="C24" s="4" t="s">
        <v>7</v>
      </c>
      <c r="D24" s="156" t="s">
        <v>285</v>
      </c>
      <c r="E24" s="330"/>
      <c r="F24" s="159">
        <f>F26</f>
        <v>2279.5</v>
      </c>
      <c r="G24" s="310"/>
      <c r="H24" s="528">
        <f>H26</f>
        <v>2279.5</v>
      </c>
      <c r="I24" s="528"/>
      <c r="J24" s="528">
        <f>J26</f>
        <v>2279.5</v>
      </c>
      <c r="K24" s="528"/>
      <c r="L24" s="154"/>
      <c r="N24" s="154"/>
      <c r="O24" s="154"/>
    </row>
    <row r="25" spans="1:15" s="138" customFormat="1" ht="47.25" x14ac:dyDescent="0.25">
      <c r="A25" s="379" t="s">
        <v>41</v>
      </c>
      <c r="B25" s="192" t="s">
        <v>29</v>
      </c>
      <c r="C25" s="4" t="s">
        <v>7</v>
      </c>
      <c r="D25" s="156" t="s">
        <v>285</v>
      </c>
      <c r="E25" s="329">
        <v>100</v>
      </c>
      <c r="F25" s="159">
        <f>F26</f>
        <v>2279.5</v>
      </c>
      <c r="G25" s="310"/>
      <c r="H25" s="528">
        <f>H26</f>
        <v>2279.5</v>
      </c>
      <c r="I25" s="528"/>
      <c r="J25" s="528">
        <f>J26</f>
        <v>2279.5</v>
      </c>
      <c r="K25" s="528"/>
      <c r="L25" s="154"/>
      <c r="N25" s="154"/>
      <c r="O25" s="154"/>
    </row>
    <row r="26" spans="1:15" s="138" customFormat="1" x14ac:dyDescent="0.25">
      <c r="A26" s="379" t="s">
        <v>96</v>
      </c>
      <c r="B26" s="192" t="s">
        <v>29</v>
      </c>
      <c r="C26" s="4" t="s">
        <v>7</v>
      </c>
      <c r="D26" s="156" t="s">
        <v>285</v>
      </c>
      <c r="E26" s="330">
        <v>120</v>
      </c>
      <c r="F26" s="159">
        <f>'ведом. 2025-2027'!AD449</f>
        <v>2279.5</v>
      </c>
      <c r="G26" s="310"/>
      <c r="H26" s="528">
        <f>'ведом. 2025-2027'!AE449</f>
        <v>2279.5</v>
      </c>
      <c r="I26" s="528"/>
      <c r="J26" s="528">
        <f>'ведом. 2025-2027'!AF449</f>
        <v>2279.5</v>
      </c>
      <c r="K26" s="528"/>
      <c r="L26" s="154"/>
      <c r="N26" s="154"/>
      <c r="O26" s="154"/>
    </row>
    <row r="27" spans="1:15" s="138" customFormat="1" x14ac:dyDescent="0.25">
      <c r="A27" s="282" t="s">
        <v>282</v>
      </c>
      <c r="B27" s="192" t="s">
        <v>29</v>
      </c>
      <c r="C27" s="4" t="s">
        <v>7</v>
      </c>
      <c r="D27" s="156" t="s">
        <v>283</v>
      </c>
      <c r="E27" s="330"/>
      <c r="F27" s="159">
        <f>F28+F31+F34</f>
        <v>11525.4</v>
      </c>
      <c r="G27" s="310"/>
      <c r="H27" s="528">
        <f>H28+H31+H34</f>
        <v>11525.4</v>
      </c>
      <c r="I27" s="528"/>
      <c r="J27" s="528">
        <f>J28+J31+J34</f>
        <v>11525.4</v>
      </c>
      <c r="K27" s="528"/>
      <c r="L27" s="154"/>
      <c r="N27" s="154"/>
      <c r="O27" s="154"/>
    </row>
    <row r="28" spans="1:15" s="138" customFormat="1" ht="31.5" x14ac:dyDescent="0.25">
      <c r="A28" s="379" t="s">
        <v>286</v>
      </c>
      <c r="B28" s="192" t="s">
        <v>29</v>
      </c>
      <c r="C28" s="4" t="s">
        <v>7</v>
      </c>
      <c r="D28" s="156" t="s">
        <v>287</v>
      </c>
      <c r="E28" s="330"/>
      <c r="F28" s="159">
        <f>F29</f>
        <v>1849.9</v>
      </c>
      <c r="G28" s="310"/>
      <c r="H28" s="528">
        <f>H29</f>
        <v>1849.9</v>
      </c>
      <c r="I28" s="528"/>
      <c r="J28" s="528">
        <f>J29</f>
        <v>1849.9</v>
      </c>
      <c r="K28" s="528"/>
      <c r="L28" s="154"/>
      <c r="N28" s="154"/>
      <c r="O28" s="154"/>
    </row>
    <row r="29" spans="1:15" s="138" customFormat="1" x14ac:dyDescent="0.25">
      <c r="A29" s="379" t="s">
        <v>120</v>
      </c>
      <c r="B29" s="192" t="s">
        <v>29</v>
      </c>
      <c r="C29" s="4" t="s">
        <v>7</v>
      </c>
      <c r="D29" s="156" t="s">
        <v>287</v>
      </c>
      <c r="E29" s="330">
        <v>200</v>
      </c>
      <c r="F29" s="159">
        <f>F30</f>
        <v>1849.9</v>
      </c>
      <c r="G29" s="310"/>
      <c r="H29" s="528">
        <f>H30</f>
        <v>1849.9</v>
      </c>
      <c r="I29" s="528"/>
      <c r="J29" s="528">
        <f>J30</f>
        <v>1849.9</v>
      </c>
      <c r="K29" s="528"/>
      <c r="L29" s="154"/>
      <c r="N29" s="154"/>
      <c r="O29" s="154"/>
    </row>
    <row r="30" spans="1:15" s="138" customFormat="1" ht="31.5" x14ac:dyDescent="0.25">
      <c r="A30" s="379" t="s">
        <v>52</v>
      </c>
      <c r="B30" s="192" t="s">
        <v>29</v>
      </c>
      <c r="C30" s="4" t="s">
        <v>7</v>
      </c>
      <c r="D30" s="156" t="s">
        <v>287</v>
      </c>
      <c r="E30" s="330">
        <v>240</v>
      </c>
      <c r="F30" s="159">
        <f>'ведом. 2025-2027'!AD453</f>
        <v>1849.9</v>
      </c>
      <c r="G30" s="310"/>
      <c r="H30" s="528">
        <f>'ведом. 2025-2027'!AE453</f>
        <v>1849.9</v>
      </c>
      <c r="I30" s="528"/>
      <c r="J30" s="528">
        <f>'ведом. 2025-2027'!AF453</f>
        <v>1849.9</v>
      </c>
      <c r="K30" s="528"/>
      <c r="L30" s="154"/>
      <c r="N30" s="154"/>
      <c r="O30" s="154"/>
    </row>
    <row r="31" spans="1:15" s="138" customFormat="1" ht="47.25" x14ac:dyDescent="0.25">
      <c r="A31" s="379" t="s">
        <v>290</v>
      </c>
      <c r="B31" s="192" t="s">
        <v>29</v>
      </c>
      <c r="C31" s="4" t="s">
        <v>7</v>
      </c>
      <c r="D31" s="156" t="s">
        <v>288</v>
      </c>
      <c r="E31" s="330"/>
      <c r="F31" s="159">
        <f>F32</f>
        <v>4779.1000000000004</v>
      </c>
      <c r="G31" s="310"/>
      <c r="H31" s="528">
        <f>H32</f>
        <v>4779.1000000000004</v>
      </c>
      <c r="I31" s="528"/>
      <c r="J31" s="528">
        <f>J32</f>
        <v>4779.1000000000004</v>
      </c>
      <c r="K31" s="528"/>
      <c r="L31" s="154"/>
      <c r="N31" s="154"/>
      <c r="O31" s="154"/>
    </row>
    <row r="32" spans="1:15" s="138" customFormat="1" ht="47.25" x14ac:dyDescent="0.25">
      <c r="A32" s="379" t="s">
        <v>41</v>
      </c>
      <c r="B32" s="192" t="s">
        <v>29</v>
      </c>
      <c r="C32" s="4" t="s">
        <v>7</v>
      </c>
      <c r="D32" s="156" t="s">
        <v>288</v>
      </c>
      <c r="E32" s="329">
        <v>100</v>
      </c>
      <c r="F32" s="159">
        <f>F33</f>
        <v>4779.1000000000004</v>
      </c>
      <c r="G32" s="310"/>
      <c r="H32" s="528">
        <f>H33</f>
        <v>4779.1000000000004</v>
      </c>
      <c r="I32" s="528"/>
      <c r="J32" s="528">
        <f>J33</f>
        <v>4779.1000000000004</v>
      </c>
      <c r="K32" s="528"/>
      <c r="L32" s="154"/>
      <c r="N32" s="154"/>
      <c r="O32" s="154"/>
    </row>
    <row r="33" spans="1:15" s="138" customFormat="1" x14ac:dyDescent="0.25">
      <c r="A33" s="379" t="s">
        <v>96</v>
      </c>
      <c r="B33" s="192" t="s">
        <v>29</v>
      </c>
      <c r="C33" s="4" t="s">
        <v>7</v>
      </c>
      <c r="D33" s="156" t="s">
        <v>288</v>
      </c>
      <c r="E33" s="330">
        <v>120</v>
      </c>
      <c r="F33" s="159">
        <f>'ведом. 2025-2027'!AD456</f>
        <v>4779.1000000000004</v>
      </c>
      <c r="G33" s="310"/>
      <c r="H33" s="528">
        <f>'ведом. 2025-2027'!AE456</f>
        <v>4779.1000000000004</v>
      </c>
      <c r="I33" s="528"/>
      <c r="J33" s="528">
        <f>'ведом. 2025-2027'!AF456</f>
        <v>4779.1000000000004</v>
      </c>
      <c r="K33" s="528"/>
      <c r="L33" s="154"/>
      <c r="N33" s="154"/>
      <c r="O33" s="154"/>
    </row>
    <row r="34" spans="1:15" s="138" customFormat="1" ht="31.5" x14ac:dyDescent="0.25">
      <c r="A34" s="379" t="s">
        <v>291</v>
      </c>
      <c r="B34" s="192" t="s">
        <v>29</v>
      </c>
      <c r="C34" s="4" t="s">
        <v>7</v>
      </c>
      <c r="D34" s="156" t="s">
        <v>289</v>
      </c>
      <c r="E34" s="330"/>
      <c r="F34" s="159">
        <f>F35</f>
        <v>4896.3999999999996</v>
      </c>
      <c r="G34" s="310"/>
      <c r="H34" s="528">
        <f>H35</f>
        <v>4896.3999999999996</v>
      </c>
      <c r="I34" s="528"/>
      <c r="J34" s="528">
        <f>J35</f>
        <v>4896.3999999999996</v>
      </c>
      <c r="K34" s="528"/>
      <c r="L34" s="154"/>
      <c r="N34" s="154"/>
      <c r="O34" s="154"/>
    </row>
    <row r="35" spans="1:15" s="138" customFormat="1" ht="47.25" x14ac:dyDescent="0.25">
      <c r="A35" s="379" t="s">
        <v>41</v>
      </c>
      <c r="B35" s="192" t="s">
        <v>29</v>
      </c>
      <c r="C35" s="4" t="s">
        <v>7</v>
      </c>
      <c r="D35" s="156" t="s">
        <v>289</v>
      </c>
      <c r="E35" s="329">
        <v>100</v>
      </c>
      <c r="F35" s="159">
        <f>F36</f>
        <v>4896.3999999999996</v>
      </c>
      <c r="G35" s="310"/>
      <c r="H35" s="528">
        <f>H36</f>
        <v>4896.3999999999996</v>
      </c>
      <c r="I35" s="528"/>
      <c r="J35" s="528">
        <f>J36</f>
        <v>4896.3999999999996</v>
      </c>
      <c r="K35" s="528"/>
      <c r="L35" s="154"/>
      <c r="N35" s="154"/>
      <c r="O35" s="154"/>
    </row>
    <row r="36" spans="1:15" s="138" customFormat="1" x14ac:dyDescent="0.25">
      <c r="A36" s="379" t="s">
        <v>96</v>
      </c>
      <c r="B36" s="192" t="s">
        <v>29</v>
      </c>
      <c r="C36" s="4" t="s">
        <v>7</v>
      </c>
      <c r="D36" s="156" t="s">
        <v>289</v>
      </c>
      <c r="E36" s="330">
        <v>120</v>
      </c>
      <c r="F36" s="159">
        <f>'ведом. 2025-2027'!AD459</f>
        <v>4896.3999999999996</v>
      </c>
      <c r="G36" s="310"/>
      <c r="H36" s="528">
        <f>'ведом. 2025-2027'!AE459</f>
        <v>4896.3999999999996</v>
      </c>
      <c r="I36" s="528"/>
      <c r="J36" s="528">
        <f>'ведом. 2025-2027'!AF459</f>
        <v>4896.3999999999996</v>
      </c>
      <c r="K36" s="528"/>
      <c r="L36" s="154"/>
      <c r="N36" s="154"/>
      <c r="O36" s="154"/>
    </row>
    <row r="37" spans="1:15" s="138" customFormat="1" ht="31.5" x14ac:dyDescent="0.25">
      <c r="A37" s="457" t="s">
        <v>709</v>
      </c>
      <c r="B37" s="192" t="s">
        <v>29</v>
      </c>
      <c r="C37" s="4" t="s">
        <v>49</v>
      </c>
      <c r="D37" s="26"/>
      <c r="E37" s="329"/>
      <c r="F37" s="159">
        <f t="shared" ref="F37:K37" si="2">F38+F70+F51</f>
        <v>104659.4</v>
      </c>
      <c r="G37" s="159">
        <f t="shared" si="2"/>
        <v>5178</v>
      </c>
      <c r="H37" s="528">
        <f t="shared" si="2"/>
        <v>100872</v>
      </c>
      <c r="I37" s="528">
        <f t="shared" si="2"/>
        <v>5206</v>
      </c>
      <c r="J37" s="528">
        <f t="shared" si="2"/>
        <v>100785</v>
      </c>
      <c r="K37" s="528">
        <f t="shared" si="2"/>
        <v>5236</v>
      </c>
      <c r="L37" s="154"/>
      <c r="N37" s="154"/>
      <c r="O37" s="154"/>
    </row>
    <row r="38" spans="1:15" s="138" customFormat="1" x14ac:dyDescent="0.25">
      <c r="A38" s="258" t="s">
        <v>292</v>
      </c>
      <c r="B38" s="192" t="s">
        <v>29</v>
      </c>
      <c r="C38" s="4" t="s">
        <v>49</v>
      </c>
      <c r="D38" s="26" t="s">
        <v>109</v>
      </c>
      <c r="E38" s="330"/>
      <c r="F38" s="159">
        <f t="shared" ref="F38:K38" si="3">F39+F46</f>
        <v>5248</v>
      </c>
      <c r="G38" s="310">
        <f t="shared" si="3"/>
        <v>5178</v>
      </c>
      <c r="H38" s="528">
        <f t="shared" si="3"/>
        <v>5206</v>
      </c>
      <c r="I38" s="528">
        <f t="shared" si="3"/>
        <v>5206</v>
      </c>
      <c r="J38" s="528">
        <f t="shared" si="3"/>
        <v>5236</v>
      </c>
      <c r="K38" s="528">
        <f t="shared" si="3"/>
        <v>5236</v>
      </c>
      <c r="L38" s="154"/>
      <c r="N38" s="154"/>
      <c r="O38" s="154"/>
    </row>
    <row r="39" spans="1:15" s="138" customFormat="1" x14ac:dyDescent="0.25">
      <c r="A39" s="258" t="s">
        <v>48</v>
      </c>
      <c r="B39" s="192" t="s">
        <v>29</v>
      </c>
      <c r="C39" s="4" t="s">
        <v>49</v>
      </c>
      <c r="D39" s="26" t="s">
        <v>401</v>
      </c>
      <c r="E39" s="330"/>
      <c r="F39" s="159">
        <f t="shared" ref="F39:K40" si="4">F40</f>
        <v>5178</v>
      </c>
      <c r="G39" s="310">
        <f t="shared" si="4"/>
        <v>5178</v>
      </c>
      <c r="H39" s="528">
        <f t="shared" si="4"/>
        <v>5206</v>
      </c>
      <c r="I39" s="528">
        <f t="shared" si="4"/>
        <v>5206</v>
      </c>
      <c r="J39" s="528">
        <f t="shared" si="4"/>
        <v>5236</v>
      </c>
      <c r="K39" s="528">
        <f t="shared" si="4"/>
        <v>5236</v>
      </c>
      <c r="L39" s="154"/>
      <c r="N39" s="154"/>
      <c r="O39" s="154"/>
    </row>
    <row r="40" spans="1:15" s="138" customFormat="1" ht="47.25" x14ac:dyDescent="0.25">
      <c r="A40" s="258" t="s">
        <v>519</v>
      </c>
      <c r="B40" s="192" t="s">
        <v>29</v>
      </c>
      <c r="C40" s="4" t="s">
        <v>49</v>
      </c>
      <c r="D40" s="26" t="s">
        <v>518</v>
      </c>
      <c r="E40" s="330"/>
      <c r="F40" s="159">
        <f t="shared" si="4"/>
        <v>5178</v>
      </c>
      <c r="G40" s="310">
        <f t="shared" si="4"/>
        <v>5178</v>
      </c>
      <c r="H40" s="528">
        <f t="shared" si="4"/>
        <v>5206</v>
      </c>
      <c r="I40" s="528">
        <f t="shared" si="4"/>
        <v>5206</v>
      </c>
      <c r="J40" s="528">
        <f t="shared" si="4"/>
        <v>5236</v>
      </c>
      <c r="K40" s="528">
        <f t="shared" si="4"/>
        <v>5236</v>
      </c>
      <c r="L40" s="154"/>
      <c r="N40" s="154"/>
      <c r="O40" s="154"/>
    </row>
    <row r="41" spans="1:15" s="138" customFormat="1" ht="47.25" x14ac:dyDescent="0.25">
      <c r="A41" s="379" t="s">
        <v>358</v>
      </c>
      <c r="B41" s="192" t="s">
        <v>29</v>
      </c>
      <c r="C41" s="4" t="s">
        <v>49</v>
      </c>
      <c r="D41" s="26" t="s">
        <v>520</v>
      </c>
      <c r="E41" s="330"/>
      <c r="F41" s="159">
        <f t="shared" ref="F41:K41" si="5">F42+F44</f>
        <v>5178</v>
      </c>
      <c r="G41" s="310">
        <f t="shared" si="5"/>
        <v>5178</v>
      </c>
      <c r="H41" s="528">
        <f t="shared" si="5"/>
        <v>5206</v>
      </c>
      <c r="I41" s="528">
        <f t="shared" si="5"/>
        <v>5206</v>
      </c>
      <c r="J41" s="528">
        <f t="shared" si="5"/>
        <v>5236</v>
      </c>
      <c r="K41" s="528">
        <f t="shared" si="5"/>
        <v>5236</v>
      </c>
      <c r="L41" s="154"/>
      <c r="N41" s="154"/>
      <c r="O41" s="154"/>
    </row>
    <row r="42" spans="1:15" s="138" customFormat="1" ht="47.25" x14ac:dyDescent="0.25">
      <c r="A42" s="256" t="s">
        <v>41</v>
      </c>
      <c r="B42" s="192" t="s">
        <v>29</v>
      </c>
      <c r="C42" s="4" t="s">
        <v>49</v>
      </c>
      <c r="D42" s="26" t="s">
        <v>520</v>
      </c>
      <c r="E42" s="329">
        <v>100</v>
      </c>
      <c r="F42" s="159">
        <f t="shared" ref="F42:K42" si="6">F43</f>
        <v>4651.3999999999996</v>
      </c>
      <c r="G42" s="310">
        <f t="shared" si="6"/>
        <v>4651.3999999999996</v>
      </c>
      <c r="H42" s="528">
        <f t="shared" si="6"/>
        <v>4659.6000000000004</v>
      </c>
      <c r="I42" s="528">
        <f t="shared" si="6"/>
        <v>4659.6000000000004</v>
      </c>
      <c r="J42" s="528">
        <f t="shared" si="6"/>
        <v>4669.1000000000004</v>
      </c>
      <c r="K42" s="528">
        <f t="shared" si="6"/>
        <v>4669.1000000000004</v>
      </c>
      <c r="L42" s="154"/>
      <c r="N42" s="154"/>
      <c r="O42" s="154"/>
    </row>
    <row r="43" spans="1:15" s="138" customFormat="1" x14ac:dyDescent="0.25">
      <c r="A43" s="256" t="s">
        <v>96</v>
      </c>
      <c r="B43" s="192" t="s">
        <v>29</v>
      </c>
      <c r="C43" s="4" t="s">
        <v>49</v>
      </c>
      <c r="D43" s="26" t="s">
        <v>520</v>
      </c>
      <c r="E43" s="330">
        <v>120</v>
      </c>
      <c r="F43" s="159">
        <f>'ведом. 2025-2027'!AD24</f>
        <v>4651.3999999999996</v>
      </c>
      <c r="G43" s="310">
        <f>F43</f>
        <v>4651.3999999999996</v>
      </c>
      <c r="H43" s="528">
        <f>'ведом. 2025-2027'!AE24</f>
        <v>4659.6000000000004</v>
      </c>
      <c r="I43" s="528">
        <f>H43</f>
        <v>4659.6000000000004</v>
      </c>
      <c r="J43" s="528">
        <f>'ведом. 2025-2027'!AF24</f>
        <v>4669.1000000000004</v>
      </c>
      <c r="K43" s="528">
        <f>J43</f>
        <v>4669.1000000000004</v>
      </c>
      <c r="L43" s="154"/>
      <c r="N43" s="154"/>
      <c r="O43" s="154"/>
    </row>
    <row r="44" spans="1:15" s="138" customFormat="1" x14ac:dyDescent="0.25">
      <c r="A44" s="256" t="s">
        <v>120</v>
      </c>
      <c r="B44" s="192" t="s">
        <v>29</v>
      </c>
      <c r="C44" s="4" t="s">
        <v>49</v>
      </c>
      <c r="D44" s="26" t="s">
        <v>520</v>
      </c>
      <c r="E44" s="330">
        <v>200</v>
      </c>
      <c r="F44" s="159">
        <f t="shared" ref="F44:K44" si="7">F45</f>
        <v>526.6</v>
      </c>
      <c r="G44" s="310">
        <f t="shared" si="7"/>
        <v>526.6</v>
      </c>
      <c r="H44" s="528">
        <f t="shared" si="7"/>
        <v>546.4</v>
      </c>
      <c r="I44" s="528">
        <f t="shared" si="7"/>
        <v>546.4</v>
      </c>
      <c r="J44" s="528">
        <f t="shared" si="7"/>
        <v>566.9</v>
      </c>
      <c r="K44" s="528">
        <f t="shared" si="7"/>
        <v>566.9</v>
      </c>
      <c r="L44" s="154"/>
      <c r="N44" s="154"/>
      <c r="O44" s="154"/>
    </row>
    <row r="45" spans="1:15" s="138" customFormat="1" ht="31.5" x14ac:dyDescent="0.25">
      <c r="A45" s="256" t="s">
        <v>52</v>
      </c>
      <c r="B45" s="192" t="s">
        <v>29</v>
      </c>
      <c r="C45" s="4" t="s">
        <v>49</v>
      </c>
      <c r="D45" s="26" t="s">
        <v>520</v>
      </c>
      <c r="E45" s="330">
        <v>240</v>
      </c>
      <c r="F45" s="159">
        <f>'ведом. 2025-2027'!AD26</f>
        <v>526.6</v>
      </c>
      <c r="G45" s="310">
        <f>F45</f>
        <v>526.6</v>
      </c>
      <c r="H45" s="528">
        <f>'ведом. 2025-2027'!AE26</f>
        <v>546.4</v>
      </c>
      <c r="I45" s="528">
        <f>H45</f>
        <v>546.4</v>
      </c>
      <c r="J45" s="528">
        <f>'ведом. 2025-2027'!AF26</f>
        <v>566.9</v>
      </c>
      <c r="K45" s="528">
        <f>J45</f>
        <v>566.9</v>
      </c>
      <c r="L45" s="154"/>
      <c r="N45" s="154"/>
      <c r="O45" s="154"/>
    </row>
    <row r="46" spans="1:15" s="177" customFormat="1" ht="31.5" x14ac:dyDescent="0.25">
      <c r="A46" s="256" t="s">
        <v>567</v>
      </c>
      <c r="B46" s="192" t="s">
        <v>29</v>
      </c>
      <c r="C46" s="4" t="s">
        <v>49</v>
      </c>
      <c r="D46" s="313" t="s">
        <v>570</v>
      </c>
      <c r="E46" s="330"/>
      <c r="F46" s="159">
        <f>F47</f>
        <v>70</v>
      </c>
      <c r="G46" s="310"/>
      <c r="H46" s="528">
        <f t="shared" ref="H46:J49" si="8">H47</f>
        <v>0</v>
      </c>
      <c r="I46" s="528"/>
      <c r="J46" s="528">
        <f t="shared" si="8"/>
        <v>0</v>
      </c>
      <c r="K46" s="528"/>
      <c r="L46" s="154"/>
      <c r="N46" s="154"/>
      <c r="O46" s="154"/>
    </row>
    <row r="47" spans="1:15" s="177" customFormat="1" ht="31.5" x14ac:dyDescent="0.25">
      <c r="A47" s="380" t="s">
        <v>568</v>
      </c>
      <c r="B47" s="192" t="s">
        <v>29</v>
      </c>
      <c r="C47" s="4" t="s">
        <v>49</v>
      </c>
      <c r="D47" s="313" t="s">
        <v>571</v>
      </c>
      <c r="E47" s="330"/>
      <c r="F47" s="159">
        <f>F48</f>
        <v>70</v>
      </c>
      <c r="G47" s="310"/>
      <c r="H47" s="528">
        <f t="shared" si="8"/>
        <v>0</v>
      </c>
      <c r="I47" s="528"/>
      <c r="J47" s="528">
        <f t="shared" si="8"/>
        <v>0</v>
      </c>
      <c r="K47" s="528"/>
      <c r="L47" s="154"/>
      <c r="N47" s="154"/>
      <c r="O47" s="154"/>
    </row>
    <row r="48" spans="1:15" s="177" customFormat="1" ht="31.5" x14ac:dyDescent="0.25">
      <c r="A48" s="380" t="s">
        <v>569</v>
      </c>
      <c r="B48" s="192" t="s">
        <v>29</v>
      </c>
      <c r="C48" s="4" t="s">
        <v>49</v>
      </c>
      <c r="D48" s="313" t="s">
        <v>572</v>
      </c>
      <c r="E48" s="330"/>
      <c r="F48" s="159">
        <f>F49</f>
        <v>70</v>
      </c>
      <c r="G48" s="310"/>
      <c r="H48" s="528">
        <f t="shared" si="8"/>
        <v>0</v>
      </c>
      <c r="I48" s="528"/>
      <c r="J48" s="528">
        <f t="shared" si="8"/>
        <v>0</v>
      </c>
      <c r="K48" s="528"/>
      <c r="L48" s="154"/>
      <c r="N48" s="154"/>
      <c r="O48" s="154"/>
    </row>
    <row r="49" spans="1:15" s="177" customFormat="1" x14ac:dyDescent="0.25">
      <c r="A49" s="256" t="s">
        <v>120</v>
      </c>
      <c r="B49" s="192" t="s">
        <v>29</v>
      </c>
      <c r="C49" s="4" t="s">
        <v>49</v>
      </c>
      <c r="D49" s="313" t="s">
        <v>572</v>
      </c>
      <c r="E49" s="330">
        <v>200</v>
      </c>
      <c r="F49" s="159">
        <f>F50</f>
        <v>70</v>
      </c>
      <c r="G49" s="310"/>
      <c r="H49" s="528">
        <f t="shared" si="8"/>
        <v>0</v>
      </c>
      <c r="I49" s="528"/>
      <c r="J49" s="528">
        <f t="shared" si="8"/>
        <v>0</v>
      </c>
      <c r="K49" s="528"/>
      <c r="L49" s="154"/>
      <c r="N49" s="154"/>
      <c r="O49" s="154"/>
    </row>
    <row r="50" spans="1:15" s="177" customFormat="1" ht="31.5" x14ac:dyDescent="0.25">
      <c r="A50" s="256" t="s">
        <v>52</v>
      </c>
      <c r="B50" s="192" t="s">
        <v>29</v>
      </c>
      <c r="C50" s="4" t="s">
        <v>49</v>
      </c>
      <c r="D50" s="313" t="s">
        <v>572</v>
      </c>
      <c r="E50" s="330">
        <v>240</v>
      </c>
      <c r="F50" s="159">
        <f>'ведом. 2025-2027'!AD31</f>
        <v>70</v>
      </c>
      <c r="G50" s="310"/>
      <c r="H50" s="528">
        <f>'ведом. 2025-2027'!AE31</f>
        <v>0</v>
      </c>
      <c r="I50" s="528"/>
      <c r="J50" s="528">
        <f>'ведом. 2025-2027'!AF31</f>
        <v>0</v>
      </c>
      <c r="K50" s="528"/>
      <c r="L50" s="154"/>
      <c r="N50" s="154"/>
      <c r="O50" s="154"/>
    </row>
    <row r="51" spans="1:15" s="177" customFormat="1" x14ac:dyDescent="0.25">
      <c r="A51" s="258" t="s">
        <v>186</v>
      </c>
      <c r="B51" s="192" t="s">
        <v>29</v>
      </c>
      <c r="C51" s="4" t="s">
        <v>49</v>
      </c>
      <c r="D51" s="156" t="s">
        <v>112</v>
      </c>
      <c r="E51" s="330"/>
      <c r="F51" s="159">
        <f>F52</f>
        <v>92803</v>
      </c>
      <c r="G51" s="310"/>
      <c r="H51" s="528">
        <f>H52</f>
        <v>92666</v>
      </c>
      <c r="I51" s="528"/>
      <c r="J51" s="528">
        <f>J52</f>
        <v>92549</v>
      </c>
      <c r="K51" s="528"/>
      <c r="L51" s="154"/>
      <c r="N51" s="154"/>
      <c r="O51" s="154"/>
    </row>
    <row r="52" spans="1:15" s="138" customFormat="1" x14ac:dyDescent="0.25">
      <c r="A52" s="258" t="s">
        <v>189</v>
      </c>
      <c r="B52" s="192" t="s">
        <v>29</v>
      </c>
      <c r="C52" s="4" t="s">
        <v>49</v>
      </c>
      <c r="D52" s="156" t="s">
        <v>190</v>
      </c>
      <c r="E52" s="330"/>
      <c r="F52" s="159">
        <f>F53+F66</f>
        <v>92803</v>
      </c>
      <c r="G52" s="310"/>
      <c r="H52" s="528">
        <f>H53+H66</f>
        <v>92666</v>
      </c>
      <c r="I52" s="528"/>
      <c r="J52" s="528">
        <f>J53+J66</f>
        <v>92549</v>
      </c>
      <c r="K52" s="528"/>
      <c r="L52" s="154"/>
      <c r="N52" s="154"/>
      <c r="O52" s="154"/>
    </row>
    <row r="53" spans="1:15" s="138" customFormat="1" ht="31.5" x14ac:dyDescent="0.25">
      <c r="A53" s="258" t="s">
        <v>191</v>
      </c>
      <c r="B53" s="192" t="s">
        <v>29</v>
      </c>
      <c r="C53" s="4" t="s">
        <v>49</v>
      </c>
      <c r="D53" s="156" t="s">
        <v>192</v>
      </c>
      <c r="E53" s="330"/>
      <c r="F53" s="159">
        <f>F54</f>
        <v>92283</v>
      </c>
      <c r="G53" s="310"/>
      <c r="H53" s="528">
        <f>H54</f>
        <v>92283</v>
      </c>
      <c r="I53" s="528"/>
      <c r="J53" s="528">
        <f>J54</f>
        <v>92283</v>
      </c>
      <c r="K53" s="528"/>
      <c r="L53" s="154"/>
      <c r="N53" s="154"/>
      <c r="O53" s="154"/>
    </row>
    <row r="54" spans="1:15" s="138" customFormat="1" x14ac:dyDescent="0.25">
      <c r="A54" s="258" t="s">
        <v>195</v>
      </c>
      <c r="B54" s="192" t="s">
        <v>29</v>
      </c>
      <c r="C54" s="4" t="s">
        <v>49</v>
      </c>
      <c r="D54" s="156" t="s">
        <v>196</v>
      </c>
      <c r="E54" s="330"/>
      <c r="F54" s="159">
        <f>F55+F60+F63</f>
        <v>92283</v>
      </c>
      <c r="G54" s="310"/>
      <c r="H54" s="528">
        <f>H55+H60+H63</f>
        <v>92283</v>
      </c>
      <c r="I54" s="528"/>
      <c r="J54" s="528">
        <f>J55+J60+J63</f>
        <v>92283</v>
      </c>
      <c r="K54" s="528"/>
      <c r="L54" s="154"/>
      <c r="N54" s="154"/>
      <c r="O54" s="154"/>
    </row>
    <row r="55" spans="1:15" s="138" customFormat="1" ht="31.5" x14ac:dyDescent="0.25">
      <c r="A55" s="386" t="s">
        <v>197</v>
      </c>
      <c r="B55" s="185" t="s">
        <v>29</v>
      </c>
      <c r="C55" s="188" t="s">
        <v>49</v>
      </c>
      <c r="D55" s="156" t="s">
        <v>198</v>
      </c>
      <c r="E55" s="330"/>
      <c r="F55" s="159">
        <f>F58+F56</f>
        <v>9487.2999999999993</v>
      </c>
      <c r="G55" s="528"/>
      <c r="H55" s="528">
        <f t="shared" ref="H55:J55" si="9">H58+H56</f>
        <v>9487.2999999999993</v>
      </c>
      <c r="I55" s="528"/>
      <c r="J55" s="528">
        <f t="shared" si="9"/>
        <v>9487.2999999999993</v>
      </c>
      <c r="K55" s="528"/>
      <c r="L55" s="154"/>
      <c r="N55" s="154"/>
      <c r="O55" s="154"/>
    </row>
    <row r="56" spans="1:15" s="177" customFormat="1" ht="47.25" x14ac:dyDescent="0.25">
      <c r="A56" s="379" t="s">
        <v>41</v>
      </c>
      <c r="B56" s="192" t="s">
        <v>29</v>
      </c>
      <c r="C56" s="4" t="s">
        <v>49</v>
      </c>
      <c r="D56" s="156" t="s">
        <v>198</v>
      </c>
      <c r="E56" s="329">
        <v>100</v>
      </c>
      <c r="F56" s="159">
        <f>F57</f>
        <v>50</v>
      </c>
      <c r="G56" s="159"/>
      <c r="H56" s="528">
        <f>H57</f>
        <v>50</v>
      </c>
      <c r="I56" s="528"/>
      <c r="J56" s="528">
        <f>J57</f>
        <v>50</v>
      </c>
      <c r="K56" s="528"/>
      <c r="L56" s="154"/>
      <c r="N56" s="154"/>
      <c r="O56" s="154"/>
    </row>
    <row r="57" spans="1:15" s="177" customFormat="1" x14ac:dyDescent="0.25">
      <c r="A57" s="379" t="s">
        <v>96</v>
      </c>
      <c r="B57" s="192" t="s">
        <v>29</v>
      </c>
      <c r="C57" s="4" t="s">
        <v>49</v>
      </c>
      <c r="D57" s="156" t="s">
        <v>198</v>
      </c>
      <c r="E57" s="330">
        <v>120</v>
      </c>
      <c r="F57" s="159">
        <f>'ведом. 2025-2027'!AD38</f>
        <v>50</v>
      </c>
      <c r="G57" s="310"/>
      <c r="H57" s="528">
        <f>'ведом. 2025-2027'!AE38</f>
        <v>50</v>
      </c>
      <c r="I57" s="528"/>
      <c r="J57" s="528">
        <f>'ведом. 2025-2027'!AF38</f>
        <v>50</v>
      </c>
      <c r="K57" s="528"/>
      <c r="L57" s="154"/>
      <c r="N57" s="154"/>
      <c r="O57" s="154"/>
    </row>
    <row r="58" spans="1:15" s="138" customFormat="1" x14ac:dyDescent="0.25">
      <c r="A58" s="379" t="s">
        <v>120</v>
      </c>
      <c r="B58" s="192" t="s">
        <v>29</v>
      </c>
      <c r="C58" s="4" t="s">
        <v>49</v>
      </c>
      <c r="D58" s="156" t="s">
        <v>198</v>
      </c>
      <c r="E58" s="330">
        <v>200</v>
      </c>
      <c r="F58" s="159">
        <f>F59</f>
        <v>9437.2999999999993</v>
      </c>
      <c r="G58" s="310"/>
      <c r="H58" s="528">
        <f>H59</f>
        <v>9437.2999999999993</v>
      </c>
      <c r="I58" s="528"/>
      <c r="J58" s="528">
        <f>J59</f>
        <v>9437.2999999999993</v>
      </c>
      <c r="K58" s="528"/>
      <c r="L58" s="154"/>
      <c r="N58" s="154"/>
      <c r="O58" s="154"/>
    </row>
    <row r="59" spans="1:15" s="138" customFormat="1" ht="31.5" x14ac:dyDescent="0.25">
      <c r="A59" s="379" t="s">
        <v>52</v>
      </c>
      <c r="B59" s="192" t="s">
        <v>29</v>
      </c>
      <c r="C59" s="4" t="s">
        <v>49</v>
      </c>
      <c r="D59" s="156" t="s">
        <v>198</v>
      </c>
      <c r="E59" s="330">
        <v>240</v>
      </c>
      <c r="F59" s="159">
        <f>'ведом. 2025-2027'!AD40</f>
        <v>9437.2999999999993</v>
      </c>
      <c r="G59" s="310"/>
      <c r="H59" s="528">
        <f>'ведом. 2025-2027'!AE40</f>
        <v>9437.2999999999993</v>
      </c>
      <c r="I59" s="528"/>
      <c r="J59" s="528">
        <f>'ведом. 2025-2027'!AF40</f>
        <v>9437.2999999999993</v>
      </c>
      <c r="K59" s="528"/>
      <c r="L59" s="154"/>
      <c r="N59" s="154"/>
      <c r="O59" s="154"/>
    </row>
    <row r="60" spans="1:15" s="138" customFormat="1" ht="31.5" x14ac:dyDescent="0.25">
      <c r="A60" s="379" t="s">
        <v>199</v>
      </c>
      <c r="B60" s="192" t="s">
        <v>29</v>
      </c>
      <c r="C60" s="4" t="s">
        <v>49</v>
      </c>
      <c r="D60" s="156" t="s">
        <v>200</v>
      </c>
      <c r="E60" s="329"/>
      <c r="F60" s="159">
        <f>F61</f>
        <v>28421.4</v>
      </c>
      <c r="G60" s="310"/>
      <c r="H60" s="528">
        <f>H61</f>
        <v>28421.4</v>
      </c>
      <c r="I60" s="528"/>
      <c r="J60" s="528">
        <f>J61</f>
        <v>28421.4</v>
      </c>
      <c r="K60" s="528"/>
      <c r="L60" s="154"/>
      <c r="N60" s="154"/>
      <c r="O60" s="154"/>
    </row>
    <row r="61" spans="1:15" s="138" customFormat="1" ht="47.25" x14ac:dyDescent="0.25">
      <c r="A61" s="379" t="s">
        <v>41</v>
      </c>
      <c r="B61" s="192" t="s">
        <v>29</v>
      </c>
      <c r="C61" s="4" t="s">
        <v>49</v>
      </c>
      <c r="D61" s="156" t="s">
        <v>200</v>
      </c>
      <c r="E61" s="329">
        <v>100</v>
      </c>
      <c r="F61" s="159">
        <f>F62</f>
        <v>28421.4</v>
      </c>
      <c r="G61" s="310"/>
      <c r="H61" s="528">
        <f>H62</f>
        <v>28421.4</v>
      </c>
      <c r="I61" s="528"/>
      <c r="J61" s="528">
        <f>J62</f>
        <v>28421.4</v>
      </c>
      <c r="K61" s="528"/>
      <c r="L61" s="154"/>
      <c r="N61" s="154"/>
      <c r="O61" s="154"/>
    </row>
    <row r="62" spans="1:15" s="138" customFormat="1" x14ac:dyDescent="0.25">
      <c r="A62" s="379" t="s">
        <v>96</v>
      </c>
      <c r="B62" s="192" t="s">
        <v>29</v>
      </c>
      <c r="C62" s="4" t="s">
        <v>49</v>
      </c>
      <c r="D62" s="156" t="s">
        <v>200</v>
      </c>
      <c r="E62" s="330">
        <v>120</v>
      </c>
      <c r="F62" s="159">
        <f>'ведом. 2025-2027'!AD43</f>
        <v>28421.4</v>
      </c>
      <c r="G62" s="310"/>
      <c r="H62" s="528">
        <f>'ведом. 2025-2027'!AE43</f>
        <v>28421.4</v>
      </c>
      <c r="I62" s="528"/>
      <c r="J62" s="528">
        <f>'ведом. 2025-2027'!AF43</f>
        <v>28421.4</v>
      </c>
      <c r="K62" s="528"/>
      <c r="L62" s="154"/>
      <c r="N62" s="154"/>
      <c r="O62" s="154"/>
    </row>
    <row r="63" spans="1:15" s="138" customFormat="1" ht="31.5" x14ac:dyDescent="0.25">
      <c r="A63" s="379" t="s">
        <v>201</v>
      </c>
      <c r="B63" s="192" t="s">
        <v>29</v>
      </c>
      <c r="C63" s="4" t="s">
        <v>49</v>
      </c>
      <c r="D63" s="156" t="s">
        <v>202</v>
      </c>
      <c r="E63" s="329"/>
      <c r="F63" s="159">
        <f>F64</f>
        <v>54374.3</v>
      </c>
      <c r="G63" s="310"/>
      <c r="H63" s="528">
        <f>H64</f>
        <v>54374.3</v>
      </c>
      <c r="I63" s="528"/>
      <c r="J63" s="528">
        <f>J64</f>
        <v>54374.3</v>
      </c>
      <c r="K63" s="528"/>
      <c r="L63" s="154"/>
      <c r="N63" s="154"/>
      <c r="O63" s="154"/>
    </row>
    <row r="64" spans="1:15" s="138" customFormat="1" ht="47.25" x14ac:dyDescent="0.25">
      <c r="A64" s="379" t="s">
        <v>41</v>
      </c>
      <c r="B64" s="192" t="s">
        <v>29</v>
      </c>
      <c r="C64" s="4" t="s">
        <v>49</v>
      </c>
      <c r="D64" s="156" t="s">
        <v>202</v>
      </c>
      <c r="E64" s="329">
        <v>100</v>
      </c>
      <c r="F64" s="159">
        <f>F65</f>
        <v>54374.3</v>
      </c>
      <c r="G64" s="310"/>
      <c r="H64" s="528">
        <f>H65</f>
        <v>54374.3</v>
      </c>
      <c r="I64" s="528"/>
      <c r="J64" s="528">
        <f>J65</f>
        <v>54374.3</v>
      </c>
      <c r="K64" s="528"/>
      <c r="L64" s="154"/>
      <c r="N64" s="154"/>
      <c r="O64" s="154"/>
    </row>
    <row r="65" spans="1:15" s="138" customFormat="1" x14ac:dyDescent="0.25">
      <c r="A65" s="379" t="s">
        <v>96</v>
      </c>
      <c r="B65" s="192" t="s">
        <v>29</v>
      </c>
      <c r="C65" s="4" t="s">
        <v>49</v>
      </c>
      <c r="D65" s="156" t="s">
        <v>202</v>
      </c>
      <c r="E65" s="330">
        <v>120</v>
      </c>
      <c r="F65" s="159">
        <f>'ведом. 2025-2027'!AD46</f>
        <v>54374.3</v>
      </c>
      <c r="G65" s="310"/>
      <c r="H65" s="528">
        <f>'ведом. 2025-2027'!AE46</f>
        <v>54374.3</v>
      </c>
      <c r="I65" s="528"/>
      <c r="J65" s="528">
        <f>'ведом. 2025-2027'!AF46</f>
        <v>54374.3</v>
      </c>
      <c r="K65" s="528"/>
      <c r="L65" s="154"/>
      <c r="N65" s="154"/>
      <c r="O65" s="154"/>
    </row>
    <row r="66" spans="1:15" s="177" customFormat="1" ht="31.5" x14ac:dyDescent="0.25">
      <c r="A66" s="256" t="s">
        <v>534</v>
      </c>
      <c r="B66" s="192" t="s">
        <v>29</v>
      </c>
      <c r="C66" s="4" t="s">
        <v>49</v>
      </c>
      <c r="D66" s="285" t="s">
        <v>535</v>
      </c>
      <c r="E66" s="330"/>
      <c r="F66" s="159">
        <f>F67</f>
        <v>520</v>
      </c>
      <c r="G66" s="310"/>
      <c r="H66" s="528">
        <f t="shared" ref="H66:J67" si="10">H67</f>
        <v>383</v>
      </c>
      <c r="I66" s="528"/>
      <c r="J66" s="528">
        <f t="shared" si="10"/>
        <v>266</v>
      </c>
      <c r="K66" s="528"/>
      <c r="L66" s="154"/>
      <c r="N66" s="154"/>
      <c r="O66" s="154"/>
    </row>
    <row r="67" spans="1:15" s="177" customFormat="1" ht="78.75" x14ac:dyDescent="0.25">
      <c r="A67" s="256" t="s">
        <v>406</v>
      </c>
      <c r="B67" s="192" t="s">
        <v>29</v>
      </c>
      <c r="C67" s="4" t="s">
        <v>49</v>
      </c>
      <c r="D67" s="156" t="s">
        <v>536</v>
      </c>
      <c r="E67" s="330"/>
      <c r="F67" s="159">
        <f>F68</f>
        <v>520</v>
      </c>
      <c r="G67" s="310"/>
      <c r="H67" s="528">
        <f t="shared" si="10"/>
        <v>383</v>
      </c>
      <c r="I67" s="528"/>
      <c r="J67" s="528">
        <f t="shared" si="10"/>
        <v>266</v>
      </c>
      <c r="K67" s="528"/>
      <c r="L67" s="154"/>
      <c r="N67" s="154"/>
      <c r="O67" s="154"/>
    </row>
    <row r="68" spans="1:15" s="177" customFormat="1" x14ac:dyDescent="0.25">
      <c r="A68" s="256" t="s">
        <v>120</v>
      </c>
      <c r="B68" s="192" t="s">
        <v>29</v>
      </c>
      <c r="C68" s="4" t="s">
        <v>49</v>
      </c>
      <c r="D68" s="156" t="s">
        <v>536</v>
      </c>
      <c r="E68" s="330">
        <v>200</v>
      </c>
      <c r="F68" s="159">
        <f>F69</f>
        <v>520</v>
      </c>
      <c r="G68" s="310"/>
      <c r="H68" s="528">
        <f>H69</f>
        <v>383</v>
      </c>
      <c r="I68" s="528"/>
      <c r="J68" s="528">
        <f>J69</f>
        <v>266</v>
      </c>
      <c r="K68" s="528"/>
      <c r="L68" s="154"/>
      <c r="N68" s="154"/>
      <c r="O68" s="154"/>
    </row>
    <row r="69" spans="1:15" s="177" customFormat="1" ht="31.5" x14ac:dyDescent="0.25">
      <c r="A69" s="256" t="s">
        <v>52</v>
      </c>
      <c r="B69" s="192" t="s">
        <v>29</v>
      </c>
      <c r="C69" s="4" t="s">
        <v>49</v>
      </c>
      <c r="D69" s="156" t="s">
        <v>536</v>
      </c>
      <c r="E69" s="330">
        <v>240</v>
      </c>
      <c r="F69" s="159">
        <f>'ведом. 2025-2027'!AD50</f>
        <v>520</v>
      </c>
      <c r="G69" s="310"/>
      <c r="H69" s="528">
        <f>'ведом. 2025-2027'!AE50</f>
        <v>383</v>
      </c>
      <c r="I69" s="528"/>
      <c r="J69" s="528">
        <f>'ведом. 2025-2027'!AF50</f>
        <v>266</v>
      </c>
      <c r="K69" s="528"/>
      <c r="L69" s="154"/>
      <c r="N69" s="154"/>
      <c r="O69" s="154"/>
    </row>
    <row r="70" spans="1:15" s="138" customFormat="1" ht="31.5" x14ac:dyDescent="0.25">
      <c r="A70" s="258" t="s">
        <v>298</v>
      </c>
      <c r="B70" s="192" t="s">
        <v>29</v>
      </c>
      <c r="C70" s="4" t="s">
        <v>49</v>
      </c>
      <c r="D70" s="156" t="s">
        <v>132</v>
      </c>
      <c r="E70" s="330"/>
      <c r="F70" s="159">
        <f>F71</f>
        <v>6608.4</v>
      </c>
      <c r="G70" s="310"/>
      <c r="H70" s="528">
        <f>H71</f>
        <v>3000</v>
      </c>
      <c r="I70" s="528"/>
      <c r="J70" s="528">
        <f>J71</f>
        <v>3000</v>
      </c>
      <c r="K70" s="528"/>
      <c r="L70" s="154"/>
      <c r="N70" s="154"/>
      <c r="O70" s="154"/>
    </row>
    <row r="71" spans="1:15" s="138" customFormat="1" ht="47.25" x14ac:dyDescent="0.25">
      <c r="A71" s="258" t="s">
        <v>299</v>
      </c>
      <c r="B71" s="192" t="s">
        <v>29</v>
      </c>
      <c r="C71" s="4" t="s">
        <v>49</v>
      </c>
      <c r="D71" s="156" t="s">
        <v>300</v>
      </c>
      <c r="E71" s="330"/>
      <c r="F71" s="159">
        <f>F72</f>
        <v>6608.4</v>
      </c>
      <c r="G71" s="310"/>
      <c r="H71" s="528">
        <f>H72</f>
        <v>3000</v>
      </c>
      <c r="I71" s="528"/>
      <c r="J71" s="528">
        <f>J72</f>
        <v>3000</v>
      </c>
      <c r="K71" s="528"/>
      <c r="L71" s="154"/>
      <c r="N71" s="154"/>
      <c r="O71" s="154"/>
    </row>
    <row r="72" spans="1:15" s="138" customFormat="1" ht="31.5" x14ac:dyDescent="0.25">
      <c r="A72" s="282" t="s">
        <v>301</v>
      </c>
      <c r="B72" s="192" t="s">
        <v>29</v>
      </c>
      <c r="C72" s="4" t="s">
        <v>49</v>
      </c>
      <c r="D72" s="156" t="s">
        <v>302</v>
      </c>
      <c r="E72" s="330"/>
      <c r="F72" s="159">
        <f>F73</f>
        <v>6608.4</v>
      </c>
      <c r="G72" s="310"/>
      <c r="H72" s="528">
        <f>H73</f>
        <v>3000</v>
      </c>
      <c r="I72" s="528"/>
      <c r="J72" s="528">
        <f>J73</f>
        <v>3000</v>
      </c>
      <c r="K72" s="528"/>
      <c r="L72" s="154"/>
      <c r="N72" s="154"/>
      <c r="O72" s="154"/>
    </row>
    <row r="73" spans="1:15" s="138" customFormat="1" ht="94.5" x14ac:dyDescent="0.25">
      <c r="A73" s="282" t="s">
        <v>681</v>
      </c>
      <c r="B73" s="192" t="s">
        <v>29</v>
      </c>
      <c r="C73" s="4" t="s">
        <v>49</v>
      </c>
      <c r="D73" s="285" t="s">
        <v>303</v>
      </c>
      <c r="E73" s="330"/>
      <c r="F73" s="159">
        <f>F74</f>
        <v>6608.4</v>
      </c>
      <c r="G73" s="310"/>
      <c r="H73" s="528">
        <f>H74</f>
        <v>3000</v>
      </c>
      <c r="I73" s="528"/>
      <c r="J73" s="528">
        <f>J74</f>
        <v>3000</v>
      </c>
      <c r="K73" s="528"/>
      <c r="L73" s="154"/>
      <c r="N73" s="154"/>
      <c r="O73" s="154"/>
    </row>
    <row r="74" spans="1:15" s="138" customFormat="1" x14ac:dyDescent="0.25">
      <c r="A74" s="379" t="s">
        <v>120</v>
      </c>
      <c r="B74" s="192" t="s">
        <v>29</v>
      </c>
      <c r="C74" s="4" t="s">
        <v>49</v>
      </c>
      <c r="D74" s="285" t="s">
        <v>303</v>
      </c>
      <c r="E74" s="330">
        <v>200</v>
      </c>
      <c r="F74" s="159">
        <f>F75</f>
        <v>6608.4</v>
      </c>
      <c r="G74" s="310"/>
      <c r="H74" s="528">
        <f>H75</f>
        <v>3000</v>
      </c>
      <c r="I74" s="528"/>
      <c r="J74" s="528">
        <f>J75</f>
        <v>3000</v>
      </c>
      <c r="K74" s="528"/>
      <c r="L74" s="154"/>
      <c r="N74" s="154"/>
      <c r="O74" s="154"/>
    </row>
    <row r="75" spans="1:15" s="138" customFormat="1" ht="31.5" x14ac:dyDescent="0.25">
      <c r="A75" s="379" t="s">
        <v>52</v>
      </c>
      <c r="B75" s="192" t="s">
        <v>29</v>
      </c>
      <c r="C75" s="4" t="s">
        <v>49</v>
      </c>
      <c r="D75" s="285" t="s">
        <v>303</v>
      </c>
      <c r="E75" s="330">
        <v>240</v>
      </c>
      <c r="F75" s="159">
        <f>'ведом. 2025-2027'!AD56</f>
        <v>6608.4</v>
      </c>
      <c r="G75" s="310"/>
      <c r="H75" s="528">
        <f>'ведом. 2025-2027'!AE56</f>
        <v>3000</v>
      </c>
      <c r="I75" s="528"/>
      <c r="J75" s="528">
        <f>'ведом. 2025-2027'!AF56</f>
        <v>3000</v>
      </c>
      <c r="K75" s="528"/>
      <c r="L75" s="154"/>
      <c r="N75" s="154"/>
      <c r="O75" s="154"/>
    </row>
    <row r="76" spans="1:15" s="138" customFormat="1" ht="31.5" x14ac:dyDescent="0.25">
      <c r="A76" s="379" t="s">
        <v>70</v>
      </c>
      <c r="B76" s="192" t="s">
        <v>29</v>
      </c>
      <c r="C76" s="4" t="s">
        <v>95</v>
      </c>
      <c r="D76" s="325"/>
      <c r="E76" s="330"/>
      <c r="F76" s="159">
        <f>F77+F94</f>
        <v>42792.700000000004</v>
      </c>
      <c r="G76" s="159"/>
      <c r="H76" s="528">
        <f>H77+H94</f>
        <v>42805.3</v>
      </c>
      <c r="I76" s="528"/>
      <c r="J76" s="528">
        <f>J77+J94</f>
        <v>43070</v>
      </c>
      <c r="K76" s="528"/>
      <c r="L76" s="154"/>
      <c r="N76" s="154"/>
      <c r="O76" s="154"/>
    </row>
    <row r="77" spans="1:15" s="138" customFormat="1" x14ac:dyDescent="0.25">
      <c r="A77" s="258" t="s">
        <v>186</v>
      </c>
      <c r="B77" s="192" t="s">
        <v>29</v>
      </c>
      <c r="C77" s="4" t="s">
        <v>95</v>
      </c>
      <c r="D77" s="156" t="s">
        <v>112</v>
      </c>
      <c r="E77" s="330"/>
      <c r="F77" s="159">
        <f>F78</f>
        <v>32029.300000000003</v>
      </c>
      <c r="G77" s="310"/>
      <c r="H77" s="528">
        <f>H78</f>
        <v>32041.9</v>
      </c>
      <c r="I77" s="528"/>
      <c r="J77" s="528">
        <f>J78</f>
        <v>32306.600000000002</v>
      </c>
      <c r="K77" s="528"/>
      <c r="L77" s="154"/>
      <c r="N77" s="154"/>
      <c r="O77" s="154"/>
    </row>
    <row r="78" spans="1:15" s="138" customFormat="1" x14ac:dyDescent="0.25">
      <c r="A78" s="258" t="s">
        <v>189</v>
      </c>
      <c r="B78" s="192" t="s">
        <v>29</v>
      </c>
      <c r="C78" s="4" t="s">
        <v>95</v>
      </c>
      <c r="D78" s="156" t="s">
        <v>190</v>
      </c>
      <c r="E78" s="330"/>
      <c r="F78" s="159">
        <f>F79+F90</f>
        <v>32029.300000000003</v>
      </c>
      <c r="G78" s="446"/>
      <c r="H78" s="528">
        <f>H79+H90</f>
        <v>32041.9</v>
      </c>
      <c r="I78" s="528"/>
      <c r="J78" s="528">
        <f>J79+J90</f>
        <v>32306.600000000002</v>
      </c>
      <c r="K78" s="528"/>
      <c r="L78" s="154"/>
      <c r="N78" s="154"/>
      <c r="O78" s="154"/>
    </row>
    <row r="79" spans="1:15" s="138" customFormat="1" ht="31.5" x14ac:dyDescent="0.25">
      <c r="A79" s="258" t="s">
        <v>191</v>
      </c>
      <c r="B79" s="192" t="s">
        <v>29</v>
      </c>
      <c r="C79" s="4" t="s">
        <v>95</v>
      </c>
      <c r="D79" s="156" t="s">
        <v>192</v>
      </c>
      <c r="E79" s="330"/>
      <c r="F79" s="159">
        <f>F80</f>
        <v>31765.600000000002</v>
      </c>
      <c r="G79" s="310"/>
      <c r="H79" s="528">
        <f>H80</f>
        <v>31765.600000000002</v>
      </c>
      <c r="I79" s="528"/>
      <c r="J79" s="528">
        <f>J80</f>
        <v>31765.600000000002</v>
      </c>
      <c r="K79" s="528"/>
      <c r="L79" s="154"/>
      <c r="N79" s="154"/>
      <c r="O79" s="154"/>
    </row>
    <row r="80" spans="1:15" s="138" customFormat="1" x14ac:dyDescent="0.25">
      <c r="A80" s="282" t="s">
        <v>209</v>
      </c>
      <c r="B80" s="192" t="s">
        <v>29</v>
      </c>
      <c r="C80" s="4" t="s">
        <v>95</v>
      </c>
      <c r="D80" s="285" t="s">
        <v>210</v>
      </c>
      <c r="E80" s="330"/>
      <c r="F80" s="159">
        <f>F81+F84+F87</f>
        <v>31765.600000000002</v>
      </c>
      <c r="G80" s="528"/>
      <c r="H80" s="528">
        <f t="shared" ref="H80:J80" si="11">H81+H84+H87</f>
        <v>31765.600000000002</v>
      </c>
      <c r="I80" s="528"/>
      <c r="J80" s="528">
        <f t="shared" si="11"/>
        <v>31765.600000000002</v>
      </c>
      <c r="K80" s="528"/>
      <c r="L80" s="154"/>
      <c r="N80" s="154"/>
      <c r="O80" s="154"/>
    </row>
    <row r="81" spans="1:15" s="138" customFormat="1" ht="31.5" x14ac:dyDescent="0.25">
      <c r="A81" s="379" t="s">
        <v>211</v>
      </c>
      <c r="B81" s="192" t="s">
        <v>29</v>
      </c>
      <c r="C81" s="4" t="s">
        <v>95</v>
      </c>
      <c r="D81" s="285" t="s">
        <v>212</v>
      </c>
      <c r="E81" s="330"/>
      <c r="F81" s="159">
        <f>F82</f>
        <v>3657.8</v>
      </c>
      <c r="G81" s="528"/>
      <c r="H81" s="528">
        <f t="shared" ref="H81:J81" si="12">H82</f>
        <v>3657.8</v>
      </c>
      <c r="I81" s="528"/>
      <c r="J81" s="528">
        <f t="shared" si="12"/>
        <v>3657.8</v>
      </c>
      <c r="K81" s="528"/>
      <c r="L81" s="154"/>
      <c r="N81" s="154"/>
      <c r="O81" s="154"/>
    </row>
    <row r="82" spans="1:15" s="138" customFormat="1" x14ac:dyDescent="0.25">
      <c r="A82" s="379" t="s">
        <v>120</v>
      </c>
      <c r="B82" s="192" t="s">
        <v>29</v>
      </c>
      <c r="C82" s="4" t="s">
        <v>95</v>
      </c>
      <c r="D82" s="285" t="s">
        <v>212</v>
      </c>
      <c r="E82" s="330">
        <v>200</v>
      </c>
      <c r="F82" s="159">
        <f>F83</f>
        <v>3657.8</v>
      </c>
      <c r="G82" s="310"/>
      <c r="H82" s="528">
        <f>H83</f>
        <v>3657.8</v>
      </c>
      <c r="I82" s="528"/>
      <c r="J82" s="528">
        <f>J83</f>
        <v>3657.8</v>
      </c>
      <c r="K82" s="528"/>
      <c r="L82" s="154"/>
      <c r="N82" s="154"/>
      <c r="O82" s="154"/>
    </row>
    <row r="83" spans="1:15" s="138" customFormat="1" ht="31.5" x14ac:dyDescent="0.25">
      <c r="A83" s="379" t="s">
        <v>52</v>
      </c>
      <c r="B83" s="192" t="s">
        <v>29</v>
      </c>
      <c r="C83" s="4" t="s">
        <v>95</v>
      </c>
      <c r="D83" s="285" t="s">
        <v>212</v>
      </c>
      <c r="E83" s="330">
        <v>240</v>
      </c>
      <c r="F83" s="159">
        <f>'ведом. 2025-2027'!AD477</f>
        <v>3657.8</v>
      </c>
      <c r="G83" s="310"/>
      <c r="H83" s="528">
        <f>'ведом. 2025-2027'!AE477</f>
        <v>3657.8</v>
      </c>
      <c r="I83" s="528"/>
      <c r="J83" s="528">
        <f>'ведом. 2025-2027'!AF477</f>
        <v>3657.8</v>
      </c>
      <c r="K83" s="528"/>
      <c r="L83" s="154"/>
      <c r="N83" s="154"/>
      <c r="O83" s="154"/>
    </row>
    <row r="84" spans="1:15" s="138" customFormat="1" ht="31.5" x14ac:dyDescent="0.25">
      <c r="A84" s="379" t="s">
        <v>216</v>
      </c>
      <c r="B84" s="192" t="s">
        <v>29</v>
      </c>
      <c r="C84" s="4" t="s">
        <v>95</v>
      </c>
      <c r="D84" s="26" t="str">
        <f>D85</f>
        <v>12 5 01 00162</v>
      </c>
      <c r="E84" s="330"/>
      <c r="F84" s="159">
        <f>F86</f>
        <v>15536.1</v>
      </c>
      <c r="G84" s="310"/>
      <c r="H84" s="528">
        <f>H86</f>
        <v>15536.1</v>
      </c>
      <c r="I84" s="528"/>
      <c r="J84" s="528">
        <f>J86</f>
        <v>15536.1</v>
      </c>
      <c r="K84" s="528"/>
      <c r="L84" s="154"/>
      <c r="N84" s="154"/>
      <c r="O84" s="154"/>
    </row>
    <row r="85" spans="1:15" s="138" customFormat="1" ht="47.25" x14ac:dyDescent="0.25">
      <c r="A85" s="379" t="s">
        <v>41</v>
      </c>
      <c r="B85" s="192" t="s">
        <v>29</v>
      </c>
      <c r="C85" s="4" t="s">
        <v>95</v>
      </c>
      <c r="D85" s="26" t="str">
        <f>D86</f>
        <v>12 5 01 00162</v>
      </c>
      <c r="E85" s="330">
        <v>100</v>
      </c>
      <c r="F85" s="159">
        <f>F86</f>
        <v>15536.1</v>
      </c>
      <c r="G85" s="310"/>
      <c r="H85" s="528">
        <f>H86</f>
        <v>15536.1</v>
      </c>
      <c r="I85" s="528"/>
      <c r="J85" s="528">
        <f>J86</f>
        <v>15536.1</v>
      </c>
      <c r="K85" s="528"/>
      <c r="L85" s="154"/>
      <c r="N85" s="154"/>
      <c r="O85" s="154"/>
    </row>
    <row r="86" spans="1:15" s="138" customFormat="1" x14ac:dyDescent="0.25">
      <c r="A86" s="379" t="s">
        <v>96</v>
      </c>
      <c r="B86" s="192" t="s">
        <v>29</v>
      </c>
      <c r="C86" s="4" t="s">
        <v>95</v>
      </c>
      <c r="D86" s="285" t="s">
        <v>213</v>
      </c>
      <c r="E86" s="330">
        <v>120</v>
      </c>
      <c r="F86" s="159">
        <f>'ведом. 2025-2027'!AD480</f>
        <v>15536.1</v>
      </c>
      <c r="G86" s="310"/>
      <c r="H86" s="528">
        <f>'ведом. 2025-2027'!AE480</f>
        <v>15536.1</v>
      </c>
      <c r="I86" s="528"/>
      <c r="J86" s="528">
        <f>'ведом. 2025-2027'!AF480</f>
        <v>15536.1</v>
      </c>
      <c r="K86" s="528"/>
      <c r="L86" s="154"/>
      <c r="N86" s="154"/>
      <c r="O86" s="154"/>
    </row>
    <row r="87" spans="1:15" s="138" customFormat="1" ht="31.5" x14ac:dyDescent="0.25">
      <c r="A87" s="379" t="s">
        <v>215</v>
      </c>
      <c r="B87" s="192" t="s">
        <v>29</v>
      </c>
      <c r="C87" s="4" t="s">
        <v>95</v>
      </c>
      <c r="D87" s="26" t="str">
        <f>D88</f>
        <v>12 5 01 00163</v>
      </c>
      <c r="E87" s="330"/>
      <c r="F87" s="159">
        <f>F88</f>
        <v>12571.7</v>
      </c>
      <c r="G87" s="310"/>
      <c r="H87" s="528">
        <f>H88</f>
        <v>12571.7</v>
      </c>
      <c r="I87" s="528"/>
      <c r="J87" s="528">
        <f>J88</f>
        <v>12571.7</v>
      </c>
      <c r="K87" s="528"/>
      <c r="L87" s="154"/>
      <c r="N87" s="154"/>
      <c r="O87" s="154"/>
    </row>
    <row r="88" spans="1:15" s="138" customFormat="1" ht="47.25" x14ac:dyDescent="0.25">
      <c r="A88" s="379" t="s">
        <v>41</v>
      </c>
      <c r="B88" s="192" t="s">
        <v>29</v>
      </c>
      <c r="C88" s="4" t="s">
        <v>95</v>
      </c>
      <c r="D88" s="26" t="str">
        <f>D89</f>
        <v>12 5 01 00163</v>
      </c>
      <c r="E88" s="330">
        <v>100</v>
      </c>
      <c r="F88" s="159">
        <f>F89</f>
        <v>12571.7</v>
      </c>
      <c r="G88" s="310"/>
      <c r="H88" s="528">
        <f>H89</f>
        <v>12571.7</v>
      </c>
      <c r="I88" s="528"/>
      <c r="J88" s="528">
        <f>J89</f>
        <v>12571.7</v>
      </c>
      <c r="K88" s="528"/>
      <c r="L88" s="154"/>
      <c r="N88" s="154"/>
      <c r="O88" s="154"/>
    </row>
    <row r="89" spans="1:15" s="138" customFormat="1" x14ac:dyDescent="0.25">
      <c r="A89" s="379" t="s">
        <v>96</v>
      </c>
      <c r="B89" s="192" t="s">
        <v>29</v>
      </c>
      <c r="C89" s="4" t="s">
        <v>95</v>
      </c>
      <c r="D89" s="285" t="s">
        <v>214</v>
      </c>
      <c r="E89" s="330">
        <v>120</v>
      </c>
      <c r="F89" s="159">
        <f>'ведом. 2025-2027'!AD483</f>
        <v>12571.7</v>
      </c>
      <c r="G89" s="310"/>
      <c r="H89" s="528">
        <f>'ведом. 2025-2027'!AE483</f>
        <v>12571.7</v>
      </c>
      <c r="I89" s="528"/>
      <c r="J89" s="528">
        <f>'ведом. 2025-2027'!AF483</f>
        <v>12571.7</v>
      </c>
      <c r="K89" s="528"/>
      <c r="L89" s="154"/>
      <c r="N89" s="154"/>
      <c r="O89" s="154"/>
    </row>
    <row r="90" spans="1:15" s="444" customFormat="1" ht="31.5" x14ac:dyDescent="0.25">
      <c r="A90" s="256" t="s">
        <v>534</v>
      </c>
      <c r="B90" s="192" t="s">
        <v>29</v>
      </c>
      <c r="C90" s="522" t="s">
        <v>95</v>
      </c>
      <c r="D90" s="317" t="s">
        <v>535</v>
      </c>
      <c r="E90" s="450"/>
      <c r="F90" s="446">
        <f>F91</f>
        <v>263.7</v>
      </c>
      <c r="G90" s="446"/>
      <c r="H90" s="528">
        <f t="shared" ref="H90:J92" si="13">H91</f>
        <v>276.3</v>
      </c>
      <c r="I90" s="528"/>
      <c r="J90" s="528">
        <f t="shared" si="13"/>
        <v>541</v>
      </c>
      <c r="K90" s="528"/>
      <c r="L90" s="154"/>
      <c r="N90" s="154"/>
      <c r="O90" s="154"/>
    </row>
    <row r="91" spans="1:15" s="444" customFormat="1" ht="78.75" x14ac:dyDescent="0.25">
      <c r="A91" s="256" t="s">
        <v>406</v>
      </c>
      <c r="B91" s="192" t="s">
        <v>29</v>
      </c>
      <c r="C91" s="522" t="s">
        <v>95</v>
      </c>
      <c r="D91" s="295" t="s">
        <v>536</v>
      </c>
      <c r="E91" s="450"/>
      <c r="F91" s="446">
        <f>F92</f>
        <v>263.7</v>
      </c>
      <c r="G91" s="446"/>
      <c r="H91" s="528">
        <f t="shared" si="13"/>
        <v>276.3</v>
      </c>
      <c r="I91" s="528"/>
      <c r="J91" s="528">
        <f t="shared" si="13"/>
        <v>541</v>
      </c>
      <c r="K91" s="528"/>
      <c r="L91" s="154"/>
      <c r="N91" s="154"/>
      <c r="O91" s="154"/>
    </row>
    <row r="92" spans="1:15" s="444" customFormat="1" x14ac:dyDescent="0.25">
      <c r="A92" s="256" t="s">
        <v>120</v>
      </c>
      <c r="B92" s="192" t="s">
        <v>29</v>
      </c>
      <c r="C92" s="522" t="s">
        <v>95</v>
      </c>
      <c r="D92" s="295" t="s">
        <v>536</v>
      </c>
      <c r="E92" s="450">
        <v>200</v>
      </c>
      <c r="F92" s="446">
        <f>F93</f>
        <v>263.7</v>
      </c>
      <c r="G92" s="446"/>
      <c r="H92" s="528">
        <f t="shared" si="13"/>
        <v>276.3</v>
      </c>
      <c r="I92" s="528"/>
      <c r="J92" s="528">
        <f t="shared" si="13"/>
        <v>541</v>
      </c>
      <c r="K92" s="528"/>
      <c r="L92" s="154"/>
      <c r="N92" s="154"/>
      <c r="O92" s="154"/>
    </row>
    <row r="93" spans="1:15" s="444" customFormat="1" ht="31.5" x14ac:dyDescent="0.25">
      <c r="A93" s="256" t="s">
        <v>52</v>
      </c>
      <c r="B93" s="192" t="s">
        <v>29</v>
      </c>
      <c r="C93" s="522" t="s">
        <v>95</v>
      </c>
      <c r="D93" s="295" t="s">
        <v>536</v>
      </c>
      <c r="E93" s="450">
        <v>240</v>
      </c>
      <c r="F93" s="446">
        <f>'ведом. 2025-2027'!AD487+'ведом. 2025-2027'!AD894</f>
        <v>263.7</v>
      </c>
      <c r="G93" s="310"/>
      <c r="H93" s="528">
        <f>'ведом. 2025-2027'!AE487+'ведом. 2025-2027'!AE894</f>
        <v>276.3</v>
      </c>
      <c r="I93" s="528"/>
      <c r="J93" s="528">
        <f>'ведом. 2025-2027'!AF487+'ведом. 2025-2027'!AF894</f>
        <v>541</v>
      </c>
      <c r="K93" s="528"/>
      <c r="L93" s="154"/>
      <c r="N93" s="154"/>
      <c r="O93" s="154"/>
    </row>
    <row r="94" spans="1:15" s="138" customFormat="1" ht="31.5" x14ac:dyDescent="0.25">
      <c r="A94" s="258" t="s">
        <v>274</v>
      </c>
      <c r="B94" s="192" t="s">
        <v>29</v>
      </c>
      <c r="C94" s="522" t="s">
        <v>95</v>
      </c>
      <c r="D94" s="156" t="s">
        <v>99</v>
      </c>
      <c r="E94" s="330"/>
      <c r="F94" s="159">
        <f>F95</f>
        <v>10763.400000000001</v>
      </c>
      <c r="G94" s="310"/>
      <c r="H94" s="528">
        <f>H95</f>
        <v>10763.400000000001</v>
      </c>
      <c r="I94" s="528"/>
      <c r="J94" s="528">
        <f>J95</f>
        <v>10763.400000000001</v>
      </c>
      <c r="K94" s="528"/>
      <c r="L94" s="154"/>
      <c r="N94" s="154"/>
      <c r="O94" s="154"/>
    </row>
    <row r="95" spans="1:15" s="138" customFormat="1" x14ac:dyDescent="0.25">
      <c r="A95" s="282" t="s">
        <v>272</v>
      </c>
      <c r="B95" s="192" t="s">
        <v>29</v>
      </c>
      <c r="C95" s="522" t="s">
        <v>95</v>
      </c>
      <c r="D95" s="156" t="s">
        <v>273</v>
      </c>
      <c r="E95" s="330"/>
      <c r="F95" s="159">
        <f>F96+F99+F102+F105</f>
        <v>10763.400000000001</v>
      </c>
      <c r="G95" s="310"/>
      <c r="H95" s="528">
        <f>H96+H99+H102+H105</f>
        <v>10763.400000000001</v>
      </c>
      <c r="I95" s="528"/>
      <c r="J95" s="528">
        <f>J96+J99+J102+J105</f>
        <v>10763.400000000001</v>
      </c>
      <c r="K95" s="528"/>
      <c r="L95" s="154"/>
      <c r="N95" s="154"/>
      <c r="O95" s="154"/>
    </row>
    <row r="96" spans="1:15" s="138" customFormat="1" x14ac:dyDescent="0.25">
      <c r="A96" s="379" t="s">
        <v>275</v>
      </c>
      <c r="B96" s="192" t="s">
        <v>29</v>
      </c>
      <c r="C96" s="4" t="s">
        <v>95</v>
      </c>
      <c r="D96" s="156" t="s">
        <v>276</v>
      </c>
      <c r="E96" s="330"/>
      <c r="F96" s="159">
        <f>F97</f>
        <v>1348.2</v>
      </c>
      <c r="G96" s="310"/>
      <c r="H96" s="528">
        <f>H97</f>
        <v>1348.2</v>
      </c>
      <c r="I96" s="528"/>
      <c r="J96" s="528">
        <f>J97</f>
        <v>1348.2</v>
      </c>
      <c r="K96" s="528"/>
      <c r="L96" s="154"/>
      <c r="N96" s="154"/>
      <c r="O96" s="154"/>
    </row>
    <row r="97" spans="1:15" s="138" customFormat="1" x14ac:dyDescent="0.25">
      <c r="A97" s="379" t="s">
        <v>120</v>
      </c>
      <c r="B97" s="192" t="s">
        <v>29</v>
      </c>
      <c r="C97" s="4" t="s">
        <v>95</v>
      </c>
      <c r="D97" s="156" t="s">
        <v>276</v>
      </c>
      <c r="E97" s="330">
        <v>200</v>
      </c>
      <c r="F97" s="159">
        <f>F98</f>
        <v>1348.2</v>
      </c>
      <c r="G97" s="310"/>
      <c r="H97" s="528">
        <f>H98</f>
        <v>1348.2</v>
      </c>
      <c r="I97" s="528"/>
      <c r="J97" s="528">
        <f>J98</f>
        <v>1348.2</v>
      </c>
      <c r="K97" s="528"/>
      <c r="L97" s="154"/>
      <c r="N97" s="154"/>
      <c r="O97" s="154"/>
    </row>
    <row r="98" spans="1:15" s="138" customFormat="1" ht="31.5" x14ac:dyDescent="0.25">
      <c r="A98" s="379" t="s">
        <v>52</v>
      </c>
      <c r="B98" s="192" t="s">
        <v>29</v>
      </c>
      <c r="C98" s="4" t="s">
        <v>95</v>
      </c>
      <c r="D98" s="156" t="s">
        <v>276</v>
      </c>
      <c r="E98" s="330">
        <v>240</v>
      </c>
      <c r="F98" s="159">
        <f>'ведом. 2025-2027'!AD899</f>
        <v>1348.2</v>
      </c>
      <c r="G98" s="310"/>
      <c r="H98" s="528">
        <f>'ведом. 2025-2027'!AE899</f>
        <v>1348.2</v>
      </c>
      <c r="I98" s="528"/>
      <c r="J98" s="528">
        <f>'ведом. 2025-2027'!AF899</f>
        <v>1348.2</v>
      </c>
      <c r="K98" s="528"/>
      <c r="L98" s="154"/>
      <c r="N98" s="154"/>
      <c r="O98" s="154"/>
    </row>
    <row r="99" spans="1:15" s="138" customFormat="1" ht="31.5" x14ac:dyDescent="0.25">
      <c r="A99" s="379" t="s">
        <v>277</v>
      </c>
      <c r="B99" s="192" t="s">
        <v>29</v>
      </c>
      <c r="C99" s="4" t="s">
        <v>95</v>
      </c>
      <c r="D99" s="156" t="s">
        <v>278</v>
      </c>
      <c r="E99" s="330"/>
      <c r="F99" s="159">
        <f>F100</f>
        <v>2423.4</v>
      </c>
      <c r="G99" s="310"/>
      <c r="H99" s="528">
        <f>H100</f>
        <v>2423.4</v>
      </c>
      <c r="I99" s="528"/>
      <c r="J99" s="528">
        <f>J100</f>
        <v>2423.4</v>
      </c>
      <c r="K99" s="528"/>
      <c r="L99" s="154"/>
      <c r="N99" s="154"/>
      <c r="O99" s="154"/>
    </row>
    <row r="100" spans="1:15" s="138" customFormat="1" ht="47.25" x14ac:dyDescent="0.25">
      <c r="A100" s="379" t="s">
        <v>41</v>
      </c>
      <c r="B100" s="192" t="s">
        <v>29</v>
      </c>
      <c r="C100" s="4" t="s">
        <v>95</v>
      </c>
      <c r="D100" s="156" t="s">
        <v>278</v>
      </c>
      <c r="E100" s="330">
        <v>100</v>
      </c>
      <c r="F100" s="159">
        <f>F101</f>
        <v>2423.4</v>
      </c>
      <c r="G100" s="310"/>
      <c r="H100" s="528">
        <f>H101</f>
        <v>2423.4</v>
      </c>
      <c r="I100" s="528"/>
      <c r="J100" s="528">
        <f>J101</f>
        <v>2423.4</v>
      </c>
      <c r="K100" s="528"/>
      <c r="L100" s="154"/>
      <c r="N100" s="154"/>
      <c r="O100" s="154"/>
    </row>
    <row r="101" spans="1:15" s="138" customFormat="1" x14ac:dyDescent="0.25">
      <c r="A101" s="379" t="s">
        <v>96</v>
      </c>
      <c r="B101" s="192" t="s">
        <v>29</v>
      </c>
      <c r="C101" s="4" t="s">
        <v>95</v>
      </c>
      <c r="D101" s="156" t="s">
        <v>278</v>
      </c>
      <c r="E101" s="330">
        <v>120</v>
      </c>
      <c r="F101" s="159">
        <f>'ведом. 2025-2027'!AD902</f>
        <v>2423.4</v>
      </c>
      <c r="G101" s="310"/>
      <c r="H101" s="528">
        <f>'ведом. 2025-2027'!AE902</f>
        <v>2423.4</v>
      </c>
      <c r="I101" s="528"/>
      <c r="J101" s="528">
        <f>'ведом. 2025-2027'!AF902</f>
        <v>2423.4</v>
      </c>
      <c r="K101" s="528"/>
      <c r="L101" s="154"/>
      <c r="N101" s="154"/>
      <c r="O101" s="154"/>
    </row>
    <row r="102" spans="1:15" s="138" customFormat="1" ht="31.5" x14ac:dyDescent="0.25">
      <c r="A102" s="379" t="s">
        <v>280</v>
      </c>
      <c r="B102" s="192" t="s">
        <v>29</v>
      </c>
      <c r="C102" s="4" t="s">
        <v>95</v>
      </c>
      <c r="D102" s="156" t="s">
        <v>279</v>
      </c>
      <c r="E102" s="330"/>
      <c r="F102" s="159">
        <f>F103</f>
        <v>4460</v>
      </c>
      <c r="G102" s="310"/>
      <c r="H102" s="528">
        <f>H103</f>
        <v>4460</v>
      </c>
      <c r="I102" s="528"/>
      <c r="J102" s="528">
        <f>J103</f>
        <v>4460</v>
      </c>
      <c r="K102" s="528"/>
      <c r="L102" s="154"/>
      <c r="N102" s="154"/>
      <c r="O102" s="154"/>
    </row>
    <row r="103" spans="1:15" s="138" customFormat="1" ht="47.25" x14ac:dyDescent="0.25">
      <c r="A103" s="379" t="s">
        <v>41</v>
      </c>
      <c r="B103" s="192" t="s">
        <v>29</v>
      </c>
      <c r="C103" s="4" t="s">
        <v>95</v>
      </c>
      <c r="D103" s="156" t="s">
        <v>279</v>
      </c>
      <c r="E103" s="330">
        <v>100</v>
      </c>
      <c r="F103" s="159">
        <f>F104</f>
        <v>4460</v>
      </c>
      <c r="G103" s="310"/>
      <c r="H103" s="528">
        <f>H104</f>
        <v>4460</v>
      </c>
      <c r="I103" s="528"/>
      <c r="J103" s="528">
        <f>J104</f>
        <v>4460</v>
      </c>
      <c r="K103" s="528"/>
      <c r="L103" s="154"/>
      <c r="N103" s="154"/>
      <c r="O103" s="154"/>
    </row>
    <row r="104" spans="1:15" s="138" customFormat="1" x14ac:dyDescent="0.25">
      <c r="A104" s="379" t="s">
        <v>96</v>
      </c>
      <c r="B104" s="192" t="s">
        <v>29</v>
      </c>
      <c r="C104" s="4" t="s">
        <v>95</v>
      </c>
      <c r="D104" s="156" t="s">
        <v>279</v>
      </c>
      <c r="E104" s="330">
        <v>120</v>
      </c>
      <c r="F104" s="159">
        <f>'ведом. 2025-2027'!AD905</f>
        <v>4460</v>
      </c>
      <c r="G104" s="310"/>
      <c r="H104" s="528">
        <f>'ведом. 2025-2027'!AE905</f>
        <v>4460</v>
      </c>
      <c r="I104" s="528"/>
      <c r="J104" s="528">
        <f>'ведом. 2025-2027'!AF905</f>
        <v>4460</v>
      </c>
      <c r="K104" s="528"/>
      <c r="L104" s="154"/>
      <c r="N104" s="154"/>
      <c r="O104" s="154"/>
    </row>
    <row r="105" spans="1:15" s="177" customFormat="1" ht="31.5" x14ac:dyDescent="0.25">
      <c r="A105" s="256" t="s">
        <v>403</v>
      </c>
      <c r="B105" s="192" t="s">
        <v>29</v>
      </c>
      <c r="C105" s="4" t="s">
        <v>95</v>
      </c>
      <c r="D105" s="156" t="s">
        <v>404</v>
      </c>
      <c r="E105" s="330"/>
      <c r="F105" s="159">
        <f>F106</f>
        <v>2531.8000000000002</v>
      </c>
      <c r="G105" s="310"/>
      <c r="H105" s="528">
        <f>H106</f>
        <v>2531.8000000000002</v>
      </c>
      <c r="I105" s="528"/>
      <c r="J105" s="528">
        <f>J106</f>
        <v>2531.8000000000002</v>
      </c>
      <c r="K105" s="528"/>
      <c r="L105" s="154"/>
      <c r="N105" s="154"/>
      <c r="O105" s="154"/>
    </row>
    <row r="106" spans="1:15" s="177" customFormat="1" ht="47.25" x14ac:dyDescent="0.25">
      <c r="A106" s="256" t="s">
        <v>41</v>
      </c>
      <c r="B106" s="192" t="s">
        <v>29</v>
      </c>
      <c r="C106" s="4" t="s">
        <v>95</v>
      </c>
      <c r="D106" s="156" t="s">
        <v>404</v>
      </c>
      <c r="E106" s="330">
        <v>100</v>
      </c>
      <c r="F106" s="159">
        <f>F107</f>
        <v>2531.8000000000002</v>
      </c>
      <c r="G106" s="310"/>
      <c r="H106" s="528">
        <f>H107</f>
        <v>2531.8000000000002</v>
      </c>
      <c r="I106" s="528"/>
      <c r="J106" s="528">
        <f>J107</f>
        <v>2531.8000000000002</v>
      </c>
      <c r="K106" s="528"/>
      <c r="L106" s="154"/>
      <c r="N106" s="154"/>
      <c r="O106" s="154"/>
    </row>
    <row r="107" spans="1:15" s="177" customFormat="1" x14ac:dyDescent="0.25">
      <c r="A107" s="256" t="s">
        <v>96</v>
      </c>
      <c r="B107" s="192" t="s">
        <v>29</v>
      </c>
      <c r="C107" s="4" t="s">
        <v>95</v>
      </c>
      <c r="D107" s="156" t="s">
        <v>404</v>
      </c>
      <c r="E107" s="330">
        <v>120</v>
      </c>
      <c r="F107" s="159">
        <f>'ведом. 2025-2027'!AD908</f>
        <v>2531.8000000000002</v>
      </c>
      <c r="G107" s="310"/>
      <c r="H107" s="528">
        <f>'ведом. 2025-2027'!AE908</f>
        <v>2531.8000000000002</v>
      </c>
      <c r="I107" s="528"/>
      <c r="J107" s="528">
        <f>'ведом. 2025-2027'!AF908</f>
        <v>2531.8000000000002</v>
      </c>
      <c r="K107" s="528"/>
      <c r="L107" s="154"/>
      <c r="N107" s="154"/>
      <c r="O107" s="154"/>
    </row>
    <row r="108" spans="1:15" s="177" customFormat="1" x14ac:dyDescent="0.25">
      <c r="A108" s="256" t="s">
        <v>43</v>
      </c>
      <c r="B108" s="1" t="s">
        <v>29</v>
      </c>
      <c r="C108" s="4" t="s">
        <v>8</v>
      </c>
      <c r="D108" s="295"/>
      <c r="E108" s="287"/>
      <c r="F108" s="159">
        <f>F109</f>
        <v>6400</v>
      </c>
      <c r="G108" s="159"/>
      <c r="H108" s="528">
        <f>H109</f>
        <v>0</v>
      </c>
      <c r="I108" s="528"/>
      <c r="J108" s="528">
        <f>J109</f>
        <v>0</v>
      </c>
      <c r="K108" s="528"/>
      <c r="L108" s="154"/>
      <c r="N108" s="154"/>
      <c r="O108" s="154"/>
    </row>
    <row r="109" spans="1:15" s="177" customFormat="1" x14ac:dyDescent="0.25">
      <c r="A109" s="277" t="s">
        <v>332</v>
      </c>
      <c r="B109" s="1" t="s">
        <v>29</v>
      </c>
      <c r="C109" s="4" t="s">
        <v>8</v>
      </c>
      <c r="D109" s="295" t="s">
        <v>137</v>
      </c>
      <c r="E109" s="288"/>
      <c r="F109" s="159">
        <f>F110</f>
        <v>6400</v>
      </c>
      <c r="G109" s="159"/>
      <c r="H109" s="528">
        <f>H110</f>
        <v>0</v>
      </c>
      <c r="I109" s="528"/>
      <c r="J109" s="528">
        <f>J110</f>
        <v>0</v>
      </c>
      <c r="K109" s="528"/>
      <c r="L109" s="154"/>
      <c r="N109" s="154"/>
      <c r="O109" s="154"/>
    </row>
    <row r="110" spans="1:15" s="177" customFormat="1" x14ac:dyDescent="0.25">
      <c r="A110" s="256" t="s">
        <v>614</v>
      </c>
      <c r="B110" s="1" t="s">
        <v>29</v>
      </c>
      <c r="C110" s="4" t="s">
        <v>8</v>
      </c>
      <c r="D110" s="295" t="s">
        <v>615</v>
      </c>
      <c r="E110" s="287"/>
      <c r="F110" s="159">
        <f>F111</f>
        <v>6400</v>
      </c>
      <c r="G110" s="159"/>
      <c r="H110" s="528">
        <f>H111</f>
        <v>0</v>
      </c>
      <c r="I110" s="528"/>
      <c r="J110" s="528">
        <f>J111</f>
        <v>0</v>
      </c>
      <c r="K110" s="528"/>
      <c r="L110" s="154"/>
      <c r="N110" s="154"/>
      <c r="O110" s="154"/>
    </row>
    <row r="111" spans="1:15" s="177" customFormat="1" x14ac:dyDescent="0.25">
      <c r="A111" s="457" t="s">
        <v>42</v>
      </c>
      <c r="B111" s="1" t="s">
        <v>29</v>
      </c>
      <c r="C111" s="4" t="s">
        <v>8</v>
      </c>
      <c r="D111" s="295" t="s">
        <v>615</v>
      </c>
      <c r="E111" s="287">
        <v>800</v>
      </c>
      <c r="F111" s="159">
        <f>F112</f>
        <v>6400</v>
      </c>
      <c r="G111" s="159"/>
      <c r="H111" s="528">
        <f>H112</f>
        <v>0</v>
      </c>
      <c r="I111" s="528"/>
      <c r="J111" s="528">
        <f>J112</f>
        <v>0</v>
      </c>
      <c r="K111" s="528"/>
      <c r="L111" s="154"/>
      <c r="N111" s="154"/>
      <c r="O111" s="154"/>
    </row>
    <row r="112" spans="1:15" s="177" customFormat="1" x14ac:dyDescent="0.25">
      <c r="A112" s="457" t="s">
        <v>622</v>
      </c>
      <c r="B112" s="1" t="s">
        <v>29</v>
      </c>
      <c r="C112" s="4" t="s">
        <v>8</v>
      </c>
      <c r="D112" s="295" t="s">
        <v>615</v>
      </c>
      <c r="E112" s="287">
        <v>880</v>
      </c>
      <c r="F112" s="159">
        <f>'ведом. 2025-2027'!AD61</f>
        <v>6400</v>
      </c>
      <c r="G112" s="159"/>
      <c r="H112" s="528">
        <f>'ведом. 2025-2027'!AE61</f>
        <v>0</v>
      </c>
      <c r="I112" s="528"/>
      <c r="J112" s="528">
        <f>'ведом. 2025-2027'!AF61</f>
        <v>0</v>
      </c>
      <c r="K112" s="528"/>
      <c r="L112" s="154"/>
      <c r="N112" s="154"/>
      <c r="O112" s="154"/>
    </row>
    <row r="113" spans="1:15" s="138" customFormat="1" x14ac:dyDescent="0.25">
      <c r="A113" s="379" t="s">
        <v>2</v>
      </c>
      <c r="B113" s="192" t="s">
        <v>29</v>
      </c>
      <c r="C113" s="4">
        <v>11</v>
      </c>
      <c r="D113" s="325"/>
      <c r="E113" s="330"/>
      <c r="F113" s="159">
        <f>F114</f>
        <v>1000</v>
      </c>
      <c r="G113" s="310"/>
      <c r="H113" s="528">
        <f>H114</f>
        <v>0</v>
      </c>
      <c r="I113" s="528"/>
      <c r="J113" s="528">
        <f>J114</f>
        <v>0</v>
      </c>
      <c r="K113" s="528"/>
      <c r="L113" s="154"/>
      <c r="N113" s="154"/>
      <c r="O113" s="154"/>
    </row>
    <row r="114" spans="1:15" s="138" customFormat="1" x14ac:dyDescent="0.25">
      <c r="A114" s="379" t="s">
        <v>332</v>
      </c>
      <c r="B114" s="459" t="s">
        <v>29</v>
      </c>
      <c r="C114" s="460">
        <v>11</v>
      </c>
      <c r="D114" s="461" t="s">
        <v>137</v>
      </c>
      <c r="E114" s="466"/>
      <c r="F114" s="159">
        <f>F115</f>
        <v>1000</v>
      </c>
      <c r="G114" s="159"/>
      <c r="H114" s="528">
        <f>H115</f>
        <v>0</v>
      </c>
      <c r="I114" s="528"/>
      <c r="J114" s="528">
        <f>J115</f>
        <v>0</v>
      </c>
      <c r="K114" s="528"/>
      <c r="L114" s="154"/>
      <c r="N114" s="154"/>
      <c r="O114" s="154"/>
    </row>
    <row r="115" spans="1:15" s="138" customFormat="1" ht="31.5" x14ac:dyDescent="0.25">
      <c r="A115" s="282" t="s">
        <v>325</v>
      </c>
      <c r="B115" s="192" t="s">
        <v>29</v>
      </c>
      <c r="C115" s="4">
        <v>11</v>
      </c>
      <c r="D115" s="156" t="s">
        <v>326</v>
      </c>
      <c r="E115" s="330"/>
      <c r="F115" s="159">
        <f>F116</f>
        <v>1000</v>
      </c>
      <c r="G115" s="310"/>
      <c r="H115" s="528">
        <f>H116</f>
        <v>0</v>
      </c>
      <c r="I115" s="528"/>
      <c r="J115" s="528">
        <f>J116</f>
        <v>0</v>
      </c>
      <c r="K115" s="528"/>
      <c r="L115" s="154"/>
      <c r="N115" s="154"/>
      <c r="O115" s="154"/>
    </row>
    <row r="116" spans="1:15" s="138" customFormat="1" x14ac:dyDescent="0.25">
      <c r="A116" s="256" t="s">
        <v>42</v>
      </c>
      <c r="B116" s="192" t="s">
        <v>29</v>
      </c>
      <c r="C116" s="4">
        <v>11</v>
      </c>
      <c r="D116" s="156" t="s">
        <v>326</v>
      </c>
      <c r="E116" s="330">
        <v>800</v>
      </c>
      <c r="F116" s="159">
        <f>F117</f>
        <v>1000</v>
      </c>
      <c r="G116" s="310"/>
      <c r="H116" s="528">
        <f>H117</f>
        <v>0</v>
      </c>
      <c r="I116" s="528"/>
      <c r="J116" s="528">
        <f>J117</f>
        <v>0</v>
      </c>
      <c r="K116" s="528"/>
      <c r="L116" s="154"/>
      <c r="N116" s="154"/>
      <c r="O116" s="154"/>
    </row>
    <row r="117" spans="1:15" s="138" customFormat="1" x14ac:dyDescent="0.25">
      <c r="A117" s="457" t="s">
        <v>136</v>
      </c>
      <c r="B117" s="192" t="s">
        <v>29</v>
      </c>
      <c r="C117" s="4">
        <v>11</v>
      </c>
      <c r="D117" s="156" t="s">
        <v>326</v>
      </c>
      <c r="E117" s="330">
        <v>870</v>
      </c>
      <c r="F117" s="159">
        <f>'ведом. 2025-2027'!AD66</f>
        <v>1000</v>
      </c>
      <c r="G117" s="310"/>
      <c r="H117" s="528">
        <f>'ведом. 2025-2027'!AE66</f>
        <v>0</v>
      </c>
      <c r="I117" s="528"/>
      <c r="J117" s="528">
        <f>'ведом. 2025-2027'!AF66</f>
        <v>0</v>
      </c>
      <c r="K117" s="528"/>
      <c r="L117" s="154"/>
      <c r="N117" s="154"/>
      <c r="O117" s="154"/>
    </row>
    <row r="118" spans="1:15" s="138" customFormat="1" x14ac:dyDescent="0.25">
      <c r="A118" s="379" t="s">
        <v>14</v>
      </c>
      <c r="B118" s="192" t="s">
        <v>29</v>
      </c>
      <c r="C118" s="4">
        <v>13</v>
      </c>
      <c r="D118" s="325"/>
      <c r="E118" s="330"/>
      <c r="F118" s="159">
        <f t="shared" ref="F118:K118" si="14">F119+F174+F180+F186</f>
        <v>236466.19999999998</v>
      </c>
      <c r="G118" s="159">
        <f t="shared" si="14"/>
        <v>1643.6000000000001</v>
      </c>
      <c r="H118" s="528">
        <f t="shared" si="14"/>
        <v>175373.6</v>
      </c>
      <c r="I118" s="528">
        <f t="shared" si="14"/>
        <v>2565</v>
      </c>
      <c r="J118" s="528">
        <f t="shared" si="14"/>
        <v>160418.39999999997</v>
      </c>
      <c r="K118" s="528">
        <f t="shared" si="14"/>
        <v>1663.2000000000003</v>
      </c>
      <c r="L118" s="154"/>
      <c r="N118" s="154"/>
      <c r="O118" s="154"/>
    </row>
    <row r="119" spans="1:15" s="138" customFormat="1" x14ac:dyDescent="0.25">
      <c r="A119" s="258" t="s">
        <v>186</v>
      </c>
      <c r="B119" s="192" t="s">
        <v>29</v>
      </c>
      <c r="C119" s="4">
        <v>13</v>
      </c>
      <c r="D119" s="156" t="s">
        <v>112</v>
      </c>
      <c r="E119" s="330"/>
      <c r="F119" s="159">
        <f t="shared" ref="F119:K119" si="15">F120+F146</f>
        <v>183211.3</v>
      </c>
      <c r="G119" s="310">
        <f t="shared" si="15"/>
        <v>1643.0000000000002</v>
      </c>
      <c r="H119" s="528">
        <f t="shared" si="15"/>
        <v>119121</v>
      </c>
      <c r="I119" s="528">
        <f t="shared" si="15"/>
        <v>1643.0000000000002</v>
      </c>
      <c r="J119" s="528">
        <f t="shared" si="15"/>
        <v>104795.9</v>
      </c>
      <c r="K119" s="528">
        <f t="shared" si="15"/>
        <v>1643.0000000000002</v>
      </c>
      <c r="L119" s="154"/>
      <c r="N119" s="154"/>
      <c r="O119" s="154"/>
    </row>
    <row r="120" spans="1:15" s="138" customFormat="1" x14ac:dyDescent="0.25">
      <c r="A120" s="258" t="s">
        <v>530</v>
      </c>
      <c r="B120" s="192" t="s">
        <v>29</v>
      </c>
      <c r="C120" s="4">
        <v>13</v>
      </c>
      <c r="D120" s="156" t="s">
        <v>113</v>
      </c>
      <c r="E120" s="330"/>
      <c r="F120" s="159">
        <f t="shared" ref="F120:K120" si="16">F121+F129+F135</f>
        <v>42902.6</v>
      </c>
      <c r="G120" s="310">
        <f t="shared" si="16"/>
        <v>1643.0000000000002</v>
      </c>
      <c r="H120" s="528">
        <f t="shared" si="16"/>
        <v>41687.699999999997</v>
      </c>
      <c r="I120" s="528">
        <f t="shared" si="16"/>
        <v>1643.0000000000002</v>
      </c>
      <c r="J120" s="528">
        <f t="shared" si="16"/>
        <v>27360.6</v>
      </c>
      <c r="K120" s="528">
        <f t="shared" si="16"/>
        <v>1643.0000000000002</v>
      </c>
      <c r="L120" s="154"/>
      <c r="N120" s="154"/>
      <c r="O120" s="154"/>
    </row>
    <row r="121" spans="1:15" s="138" customFormat="1" ht="31.5" x14ac:dyDescent="0.25">
      <c r="A121" s="259" t="s">
        <v>182</v>
      </c>
      <c r="B121" s="192" t="s">
        <v>29</v>
      </c>
      <c r="C121" s="4">
        <v>13</v>
      </c>
      <c r="D121" s="156" t="s">
        <v>183</v>
      </c>
      <c r="E121" s="330"/>
      <c r="F121" s="159">
        <f>F122</f>
        <v>15742</v>
      </c>
      <c r="G121" s="310"/>
      <c r="H121" s="528">
        <f>H122</f>
        <v>14527.099999999999</v>
      </c>
      <c r="I121" s="528"/>
      <c r="J121" s="528">
        <f>J122</f>
        <v>200</v>
      </c>
      <c r="K121" s="528"/>
      <c r="L121" s="154"/>
      <c r="N121" s="154"/>
      <c r="O121" s="154"/>
    </row>
    <row r="122" spans="1:15" s="138" customFormat="1" ht="36" customHeight="1" x14ac:dyDescent="0.25">
      <c r="A122" s="282" t="s">
        <v>780</v>
      </c>
      <c r="B122" s="192" t="s">
        <v>29</v>
      </c>
      <c r="C122" s="4">
        <v>13</v>
      </c>
      <c r="D122" s="156" t="s">
        <v>185</v>
      </c>
      <c r="E122" s="329"/>
      <c r="F122" s="159">
        <f>F123+F127+F125</f>
        <v>15742</v>
      </c>
      <c r="G122" s="310"/>
      <c r="H122" s="528">
        <f>H123+H127+H125</f>
        <v>14527.099999999999</v>
      </c>
      <c r="I122" s="528"/>
      <c r="J122" s="528">
        <f>J123+J127+J125</f>
        <v>200</v>
      </c>
      <c r="K122" s="528"/>
      <c r="L122" s="154"/>
      <c r="N122" s="154"/>
      <c r="O122" s="154"/>
    </row>
    <row r="123" spans="1:15" s="138" customFormat="1" x14ac:dyDescent="0.25">
      <c r="A123" s="379" t="s">
        <v>120</v>
      </c>
      <c r="B123" s="192" t="s">
        <v>29</v>
      </c>
      <c r="C123" s="4">
        <v>13</v>
      </c>
      <c r="D123" s="156" t="s">
        <v>185</v>
      </c>
      <c r="E123" s="330">
        <v>200</v>
      </c>
      <c r="F123" s="159">
        <f>F124</f>
        <v>1914.9</v>
      </c>
      <c r="G123" s="310"/>
      <c r="H123" s="528">
        <f>H124</f>
        <v>700</v>
      </c>
      <c r="I123" s="528"/>
      <c r="J123" s="528">
        <f>J124</f>
        <v>200</v>
      </c>
      <c r="K123" s="528"/>
      <c r="L123" s="154"/>
      <c r="N123" s="154"/>
      <c r="O123" s="154"/>
    </row>
    <row r="124" spans="1:15" s="138" customFormat="1" ht="31.5" x14ac:dyDescent="0.25">
      <c r="A124" s="379" t="s">
        <v>52</v>
      </c>
      <c r="B124" s="192" t="s">
        <v>29</v>
      </c>
      <c r="C124" s="4">
        <v>13</v>
      </c>
      <c r="D124" s="156" t="s">
        <v>185</v>
      </c>
      <c r="E124" s="330">
        <v>240</v>
      </c>
      <c r="F124" s="159">
        <f>'ведом. 2025-2027'!AD504+'ведом. 2025-2027'!AD705</f>
        <v>1914.9</v>
      </c>
      <c r="G124" s="310"/>
      <c r="H124" s="528">
        <f>'ведом. 2025-2027'!AE504+'ведом. 2025-2027'!AE705</f>
        <v>700</v>
      </c>
      <c r="I124" s="528"/>
      <c r="J124" s="528">
        <f>'ведом. 2025-2027'!AF504+'ведом. 2025-2027'!AF705</f>
        <v>200</v>
      </c>
      <c r="K124" s="528"/>
      <c r="L124" s="154"/>
      <c r="N124" s="154"/>
      <c r="O124" s="154"/>
    </row>
    <row r="125" spans="1:15" s="177" customFormat="1" x14ac:dyDescent="0.25">
      <c r="A125" s="256" t="s">
        <v>97</v>
      </c>
      <c r="B125" s="192" t="s">
        <v>29</v>
      </c>
      <c r="C125" s="4">
        <v>13</v>
      </c>
      <c r="D125" s="156" t="s">
        <v>185</v>
      </c>
      <c r="E125" s="330">
        <v>300</v>
      </c>
      <c r="F125" s="159">
        <f>F126</f>
        <v>2279.1999999999998</v>
      </c>
      <c r="G125" s="310"/>
      <c r="H125" s="528">
        <f>H126</f>
        <v>2279.1999999999998</v>
      </c>
      <c r="I125" s="528"/>
      <c r="J125" s="528">
        <f>J126</f>
        <v>0</v>
      </c>
      <c r="K125" s="528"/>
      <c r="L125" s="154"/>
      <c r="N125" s="154"/>
      <c r="O125" s="154"/>
    </row>
    <row r="126" spans="1:15" s="177" customFormat="1" x14ac:dyDescent="0.25">
      <c r="A126" s="256" t="s">
        <v>421</v>
      </c>
      <c r="B126" s="192" t="s">
        <v>29</v>
      </c>
      <c r="C126" s="4">
        <v>13</v>
      </c>
      <c r="D126" s="156" t="s">
        <v>185</v>
      </c>
      <c r="E126" s="330">
        <v>360</v>
      </c>
      <c r="F126" s="159">
        <f>'ведом. 2025-2027'!AD73</f>
        <v>2279.1999999999998</v>
      </c>
      <c r="G126" s="310"/>
      <c r="H126" s="528">
        <f>'ведом. 2025-2027'!AE73</f>
        <v>2279.1999999999998</v>
      </c>
      <c r="I126" s="528"/>
      <c r="J126" s="528">
        <f>'ведом. 2025-2027'!AF73</f>
        <v>0</v>
      </c>
      <c r="K126" s="528"/>
      <c r="L126" s="154"/>
      <c r="N126" s="154"/>
      <c r="O126" s="154"/>
    </row>
    <row r="127" spans="1:15" s="177" customFormat="1" ht="31.5" x14ac:dyDescent="0.25">
      <c r="A127" s="379" t="s">
        <v>60</v>
      </c>
      <c r="B127" s="192" t="s">
        <v>29</v>
      </c>
      <c r="C127" s="4">
        <v>13</v>
      </c>
      <c r="D127" s="156" t="s">
        <v>185</v>
      </c>
      <c r="E127" s="330">
        <v>600</v>
      </c>
      <c r="F127" s="159">
        <f>F128</f>
        <v>11547.9</v>
      </c>
      <c r="G127" s="310"/>
      <c r="H127" s="528">
        <f>H128</f>
        <v>11547.9</v>
      </c>
      <c r="I127" s="528"/>
      <c r="J127" s="528">
        <f>J128</f>
        <v>0</v>
      </c>
      <c r="K127" s="528"/>
      <c r="L127" s="154"/>
      <c r="N127" s="154"/>
      <c r="O127" s="154"/>
    </row>
    <row r="128" spans="1:15" s="177" customFormat="1" x14ac:dyDescent="0.25">
      <c r="A128" s="379" t="s">
        <v>61</v>
      </c>
      <c r="B128" s="192" t="s">
        <v>29</v>
      </c>
      <c r="C128" s="4">
        <v>13</v>
      </c>
      <c r="D128" s="156" t="s">
        <v>185</v>
      </c>
      <c r="E128" s="330">
        <v>610</v>
      </c>
      <c r="F128" s="159">
        <f>'ведом. 2025-2027'!AD75</f>
        <v>11547.9</v>
      </c>
      <c r="G128" s="310"/>
      <c r="H128" s="528">
        <f>'ведом. 2025-2027'!AE75</f>
        <v>11547.9</v>
      </c>
      <c r="I128" s="528"/>
      <c r="J128" s="528">
        <f>'ведом. 2025-2027'!AF75</f>
        <v>0</v>
      </c>
      <c r="K128" s="528"/>
      <c r="L128" s="154"/>
      <c r="N128" s="154"/>
      <c r="O128" s="154"/>
    </row>
    <row r="129" spans="1:15" s="138" customFormat="1" ht="47.25" x14ac:dyDescent="0.25">
      <c r="A129" s="472" t="s">
        <v>727</v>
      </c>
      <c r="B129" s="192" t="s">
        <v>29</v>
      </c>
      <c r="C129" s="4">
        <v>13</v>
      </c>
      <c r="D129" s="156" t="s">
        <v>187</v>
      </c>
      <c r="E129" s="331"/>
      <c r="F129" s="159">
        <f t="shared" ref="F129:K129" si="17">F130</f>
        <v>1643.0000000000002</v>
      </c>
      <c r="G129" s="310">
        <f t="shared" si="17"/>
        <v>1643.0000000000002</v>
      </c>
      <c r="H129" s="528">
        <f t="shared" si="17"/>
        <v>1643.0000000000002</v>
      </c>
      <c r="I129" s="528">
        <f t="shared" si="17"/>
        <v>1643.0000000000002</v>
      </c>
      <c r="J129" s="528">
        <f t="shared" si="17"/>
        <v>1643.0000000000002</v>
      </c>
      <c r="K129" s="528">
        <f t="shared" si="17"/>
        <v>1643.0000000000002</v>
      </c>
      <c r="L129" s="154"/>
      <c r="N129" s="154"/>
      <c r="O129" s="154"/>
    </row>
    <row r="130" spans="1:15" s="138" customFormat="1" ht="47.25" x14ac:dyDescent="0.25">
      <c r="A130" s="259" t="s">
        <v>611</v>
      </c>
      <c r="B130" s="192" t="s">
        <v>29</v>
      </c>
      <c r="C130" s="4">
        <v>13</v>
      </c>
      <c r="D130" s="295" t="s">
        <v>610</v>
      </c>
      <c r="E130" s="331"/>
      <c r="F130" s="159">
        <f t="shared" ref="F130:K130" si="18">F131+F133</f>
        <v>1643.0000000000002</v>
      </c>
      <c r="G130" s="310">
        <f t="shared" si="18"/>
        <v>1643.0000000000002</v>
      </c>
      <c r="H130" s="528">
        <f t="shared" si="18"/>
        <v>1643.0000000000002</v>
      </c>
      <c r="I130" s="528">
        <f t="shared" si="18"/>
        <v>1643.0000000000002</v>
      </c>
      <c r="J130" s="528">
        <f t="shared" si="18"/>
        <v>1643.0000000000002</v>
      </c>
      <c r="K130" s="528">
        <f t="shared" si="18"/>
        <v>1643.0000000000002</v>
      </c>
      <c r="L130" s="154"/>
      <c r="N130" s="154"/>
      <c r="O130" s="154"/>
    </row>
    <row r="131" spans="1:15" s="171" customFormat="1" ht="47.25" x14ac:dyDescent="0.25">
      <c r="A131" s="379" t="s">
        <v>41</v>
      </c>
      <c r="B131" s="192" t="s">
        <v>29</v>
      </c>
      <c r="C131" s="4">
        <v>13</v>
      </c>
      <c r="D131" s="295" t="s">
        <v>610</v>
      </c>
      <c r="E131" s="331">
        <v>100</v>
      </c>
      <c r="F131" s="159">
        <f t="shared" ref="F131:K131" si="19">F132</f>
        <v>1627.3000000000002</v>
      </c>
      <c r="G131" s="310">
        <f t="shared" si="19"/>
        <v>1627.3000000000002</v>
      </c>
      <c r="H131" s="528">
        <f t="shared" si="19"/>
        <v>1627.3000000000002</v>
      </c>
      <c r="I131" s="528">
        <f t="shared" si="19"/>
        <v>1627.3000000000002</v>
      </c>
      <c r="J131" s="528">
        <f t="shared" si="19"/>
        <v>1627.3000000000002</v>
      </c>
      <c r="K131" s="528">
        <f t="shared" si="19"/>
        <v>1627.3000000000002</v>
      </c>
      <c r="L131" s="154"/>
      <c r="N131" s="154"/>
      <c r="O131" s="154"/>
    </row>
    <row r="132" spans="1:15" s="138" customFormat="1" x14ac:dyDescent="0.25">
      <c r="A132" s="379" t="s">
        <v>96</v>
      </c>
      <c r="B132" s="192" t="s">
        <v>29</v>
      </c>
      <c r="C132" s="4">
        <v>13</v>
      </c>
      <c r="D132" s="295" t="s">
        <v>610</v>
      </c>
      <c r="E132" s="331">
        <v>120</v>
      </c>
      <c r="F132" s="159">
        <f>'ведом. 2025-2027'!AD508+'ведом. 2025-2027'!AD79</f>
        <v>1627.3000000000002</v>
      </c>
      <c r="G132" s="310">
        <f>F132</f>
        <v>1627.3000000000002</v>
      </c>
      <c r="H132" s="528">
        <f>'ведом. 2025-2027'!AE79+'ведом. 2025-2027'!AE508</f>
        <v>1627.3000000000002</v>
      </c>
      <c r="I132" s="528">
        <f>H132</f>
        <v>1627.3000000000002</v>
      </c>
      <c r="J132" s="528">
        <f>'ведом. 2025-2027'!AF79+'ведом. 2025-2027'!AF508</f>
        <v>1627.3000000000002</v>
      </c>
      <c r="K132" s="528">
        <f>J132</f>
        <v>1627.3000000000002</v>
      </c>
      <c r="L132" s="154"/>
      <c r="N132" s="154"/>
      <c r="O132" s="154"/>
    </row>
    <row r="133" spans="1:15" s="138" customFormat="1" x14ac:dyDescent="0.25">
      <c r="A133" s="379" t="s">
        <v>120</v>
      </c>
      <c r="B133" s="192" t="s">
        <v>29</v>
      </c>
      <c r="C133" s="4">
        <v>13</v>
      </c>
      <c r="D133" s="295" t="s">
        <v>610</v>
      </c>
      <c r="E133" s="331">
        <v>200</v>
      </c>
      <c r="F133" s="159">
        <f t="shared" ref="F133:K133" si="20">F134</f>
        <v>15.7</v>
      </c>
      <c r="G133" s="310">
        <f t="shared" si="20"/>
        <v>15.7</v>
      </c>
      <c r="H133" s="528">
        <f t="shared" si="20"/>
        <v>15.7</v>
      </c>
      <c r="I133" s="528">
        <f t="shared" si="20"/>
        <v>15.7</v>
      </c>
      <c r="J133" s="528">
        <f t="shared" si="20"/>
        <v>15.7</v>
      </c>
      <c r="K133" s="528">
        <f t="shared" si="20"/>
        <v>15.7</v>
      </c>
      <c r="L133" s="154"/>
      <c r="N133" s="154"/>
      <c r="O133" s="154"/>
    </row>
    <row r="134" spans="1:15" s="138" customFormat="1" ht="31.5" x14ac:dyDescent="0.25">
      <c r="A134" s="379" t="s">
        <v>52</v>
      </c>
      <c r="B134" s="192" t="s">
        <v>29</v>
      </c>
      <c r="C134" s="4">
        <v>13</v>
      </c>
      <c r="D134" s="295" t="s">
        <v>610</v>
      </c>
      <c r="E134" s="331">
        <v>240</v>
      </c>
      <c r="F134" s="159">
        <f>'ведом. 2025-2027'!AD510</f>
        <v>15.7</v>
      </c>
      <c r="G134" s="310">
        <f>F134</f>
        <v>15.7</v>
      </c>
      <c r="H134" s="528">
        <f>'ведом. 2025-2027'!AE510</f>
        <v>15.7</v>
      </c>
      <c r="I134" s="528">
        <f>H134</f>
        <v>15.7</v>
      </c>
      <c r="J134" s="528">
        <f>'ведом. 2025-2027'!AF510</f>
        <v>15.7</v>
      </c>
      <c r="K134" s="528">
        <f>J134</f>
        <v>15.7</v>
      </c>
      <c r="L134" s="154"/>
      <c r="N134" s="154"/>
      <c r="O134" s="154"/>
    </row>
    <row r="135" spans="1:15" s="138" customFormat="1" ht="31.5" x14ac:dyDescent="0.25">
      <c r="A135" s="258" t="s">
        <v>327</v>
      </c>
      <c r="B135" s="192" t="s">
        <v>29</v>
      </c>
      <c r="C135" s="4">
        <v>13</v>
      </c>
      <c r="D135" s="156" t="s">
        <v>459</v>
      </c>
      <c r="E135" s="330"/>
      <c r="F135" s="159">
        <f>F136</f>
        <v>25517.599999999999</v>
      </c>
      <c r="G135" s="310"/>
      <c r="H135" s="528">
        <f>H136</f>
        <v>25517.599999999999</v>
      </c>
      <c r="I135" s="528"/>
      <c r="J135" s="528">
        <f>J136</f>
        <v>25517.599999999999</v>
      </c>
      <c r="K135" s="528"/>
      <c r="L135" s="154"/>
      <c r="N135" s="154"/>
      <c r="O135" s="154"/>
    </row>
    <row r="136" spans="1:15" s="138" customFormat="1" x14ac:dyDescent="0.25">
      <c r="A136" s="258" t="s">
        <v>330</v>
      </c>
      <c r="B136" s="192" t="s">
        <v>29</v>
      </c>
      <c r="C136" s="4">
        <v>13</v>
      </c>
      <c r="D136" s="156" t="s">
        <v>460</v>
      </c>
      <c r="E136" s="330"/>
      <c r="F136" s="159">
        <f>F137+F140+F143</f>
        <v>25517.599999999999</v>
      </c>
      <c r="G136" s="310"/>
      <c r="H136" s="528">
        <f>H137+H140+H143</f>
        <v>25517.599999999999</v>
      </c>
      <c r="I136" s="528"/>
      <c r="J136" s="528">
        <f>J137+J140+J143</f>
        <v>25517.599999999999</v>
      </c>
      <c r="K136" s="528"/>
      <c r="L136" s="154"/>
      <c r="N136" s="154"/>
      <c r="O136" s="154"/>
    </row>
    <row r="137" spans="1:15" s="138" customFormat="1" ht="31.5" x14ac:dyDescent="0.25">
      <c r="A137" s="258" t="s">
        <v>206</v>
      </c>
      <c r="B137" s="192" t="s">
        <v>29</v>
      </c>
      <c r="C137" s="4">
        <v>13</v>
      </c>
      <c r="D137" s="156" t="s">
        <v>461</v>
      </c>
      <c r="E137" s="330"/>
      <c r="F137" s="159">
        <f>F138</f>
        <v>1785.8</v>
      </c>
      <c r="G137" s="310"/>
      <c r="H137" s="528">
        <f>H138</f>
        <v>1785.8</v>
      </c>
      <c r="I137" s="528"/>
      <c r="J137" s="528">
        <f>J138</f>
        <v>1785.8</v>
      </c>
      <c r="K137" s="528"/>
      <c r="L137" s="154"/>
      <c r="N137" s="154"/>
      <c r="O137" s="154"/>
    </row>
    <row r="138" spans="1:15" s="138" customFormat="1" x14ac:dyDescent="0.25">
      <c r="A138" s="379" t="s">
        <v>120</v>
      </c>
      <c r="B138" s="192" t="s">
        <v>29</v>
      </c>
      <c r="C138" s="4">
        <v>13</v>
      </c>
      <c r="D138" s="156" t="s">
        <v>461</v>
      </c>
      <c r="E138" s="330">
        <v>200</v>
      </c>
      <c r="F138" s="159">
        <f>F139</f>
        <v>1785.8</v>
      </c>
      <c r="G138" s="310"/>
      <c r="H138" s="528">
        <f>H139</f>
        <v>1785.8</v>
      </c>
      <c r="I138" s="528"/>
      <c r="J138" s="528">
        <f>J139</f>
        <v>1785.8</v>
      </c>
      <c r="K138" s="528"/>
      <c r="L138" s="154"/>
      <c r="N138" s="154"/>
      <c r="O138" s="154"/>
    </row>
    <row r="139" spans="1:15" s="138" customFormat="1" ht="31.5" x14ac:dyDescent="0.25">
      <c r="A139" s="379" t="s">
        <v>52</v>
      </c>
      <c r="B139" s="192" t="s">
        <v>29</v>
      </c>
      <c r="C139" s="4">
        <v>13</v>
      </c>
      <c r="D139" s="156" t="s">
        <v>461</v>
      </c>
      <c r="E139" s="330">
        <v>240</v>
      </c>
      <c r="F139" s="159">
        <f>'ведом. 2025-2027'!AD515</f>
        <v>1785.8</v>
      </c>
      <c r="G139" s="310"/>
      <c r="H139" s="528">
        <f>'ведом. 2025-2027'!AE515</f>
        <v>1785.8</v>
      </c>
      <c r="I139" s="528"/>
      <c r="J139" s="528">
        <f>'ведом. 2025-2027'!AF515</f>
        <v>1785.8</v>
      </c>
      <c r="K139" s="528"/>
      <c r="L139" s="154"/>
      <c r="N139" s="154"/>
      <c r="O139" s="154"/>
    </row>
    <row r="140" spans="1:15" s="138" customFormat="1" ht="31.5" x14ac:dyDescent="0.25">
      <c r="A140" s="379" t="s">
        <v>207</v>
      </c>
      <c r="B140" s="192" t="s">
        <v>29</v>
      </c>
      <c r="C140" s="4">
        <v>13</v>
      </c>
      <c r="D140" s="26" t="str">
        <f>D141</f>
        <v>12 1 04 00132</v>
      </c>
      <c r="E140" s="330"/>
      <c r="F140" s="159">
        <f>F141</f>
        <v>8211.2999999999993</v>
      </c>
      <c r="G140" s="310"/>
      <c r="H140" s="528">
        <f>H141</f>
        <v>8211.2999999999993</v>
      </c>
      <c r="I140" s="528"/>
      <c r="J140" s="528">
        <f>J141</f>
        <v>8211.2999999999993</v>
      </c>
      <c r="K140" s="528"/>
      <c r="L140" s="154"/>
      <c r="N140" s="154"/>
      <c r="O140" s="154"/>
    </row>
    <row r="141" spans="1:15" s="138" customFormat="1" ht="47.25" x14ac:dyDescent="0.25">
      <c r="A141" s="379" t="s">
        <v>41</v>
      </c>
      <c r="B141" s="192" t="s">
        <v>29</v>
      </c>
      <c r="C141" s="4">
        <v>13</v>
      </c>
      <c r="D141" s="26" t="str">
        <f>D142</f>
        <v>12 1 04 00132</v>
      </c>
      <c r="E141" s="330">
        <v>100</v>
      </c>
      <c r="F141" s="159">
        <f>F142</f>
        <v>8211.2999999999993</v>
      </c>
      <c r="G141" s="310"/>
      <c r="H141" s="528">
        <f>H142</f>
        <v>8211.2999999999993</v>
      </c>
      <c r="I141" s="528"/>
      <c r="J141" s="528">
        <f>J142</f>
        <v>8211.2999999999993</v>
      </c>
      <c r="K141" s="528"/>
      <c r="L141" s="154"/>
      <c r="N141" s="154"/>
      <c r="O141" s="154"/>
    </row>
    <row r="142" spans="1:15" s="138" customFormat="1" x14ac:dyDescent="0.25">
      <c r="A142" s="379" t="s">
        <v>96</v>
      </c>
      <c r="B142" s="192" t="s">
        <v>29</v>
      </c>
      <c r="C142" s="4">
        <v>13</v>
      </c>
      <c r="D142" s="156" t="s">
        <v>462</v>
      </c>
      <c r="E142" s="330">
        <v>120</v>
      </c>
      <c r="F142" s="159">
        <f>'ведом. 2025-2027'!AD518</f>
        <v>8211.2999999999993</v>
      </c>
      <c r="G142" s="310"/>
      <c r="H142" s="528">
        <f>'ведом. 2025-2027'!AE518</f>
        <v>8211.2999999999993</v>
      </c>
      <c r="I142" s="528"/>
      <c r="J142" s="528">
        <f>'ведом. 2025-2027'!AF518</f>
        <v>8211.2999999999993</v>
      </c>
      <c r="K142" s="528"/>
      <c r="L142" s="154"/>
      <c r="N142" s="154"/>
      <c r="O142" s="154"/>
    </row>
    <row r="143" spans="1:15" s="138" customFormat="1" ht="31.5" x14ac:dyDescent="0.25">
      <c r="A143" s="379" t="s">
        <v>208</v>
      </c>
      <c r="B143" s="192" t="s">
        <v>29</v>
      </c>
      <c r="C143" s="4">
        <v>13</v>
      </c>
      <c r="D143" s="26" t="str">
        <f>D144</f>
        <v>12 1 04 00133</v>
      </c>
      <c r="E143" s="330"/>
      <c r="F143" s="159">
        <f>F144</f>
        <v>15520.5</v>
      </c>
      <c r="G143" s="310"/>
      <c r="H143" s="528">
        <f>H144</f>
        <v>15520.5</v>
      </c>
      <c r="I143" s="528"/>
      <c r="J143" s="528">
        <f>J144</f>
        <v>15520.5</v>
      </c>
      <c r="K143" s="528"/>
      <c r="L143" s="154"/>
      <c r="N143" s="154"/>
      <c r="O143" s="154"/>
    </row>
    <row r="144" spans="1:15" s="138" customFormat="1" ht="47.25" x14ac:dyDescent="0.25">
      <c r="A144" s="379" t="s">
        <v>41</v>
      </c>
      <c r="B144" s="192" t="s">
        <v>29</v>
      </c>
      <c r="C144" s="4">
        <v>13</v>
      </c>
      <c r="D144" s="26" t="str">
        <f>D145</f>
        <v>12 1 04 00133</v>
      </c>
      <c r="E144" s="330">
        <v>100</v>
      </c>
      <c r="F144" s="159">
        <f>F145</f>
        <v>15520.5</v>
      </c>
      <c r="G144" s="310"/>
      <c r="H144" s="528">
        <f>H145</f>
        <v>15520.5</v>
      </c>
      <c r="I144" s="528"/>
      <c r="J144" s="528">
        <f>J145</f>
        <v>15520.5</v>
      </c>
      <c r="K144" s="528"/>
      <c r="L144" s="154"/>
      <c r="N144" s="154"/>
      <c r="O144" s="154"/>
    </row>
    <row r="145" spans="1:15" s="138" customFormat="1" x14ac:dyDescent="0.25">
      <c r="A145" s="379" t="s">
        <v>96</v>
      </c>
      <c r="B145" s="192" t="s">
        <v>29</v>
      </c>
      <c r="C145" s="4">
        <v>13</v>
      </c>
      <c r="D145" s="156" t="s">
        <v>463</v>
      </c>
      <c r="E145" s="330">
        <v>120</v>
      </c>
      <c r="F145" s="159">
        <f>'ведом. 2025-2027'!AD521</f>
        <v>15520.5</v>
      </c>
      <c r="G145" s="310"/>
      <c r="H145" s="528">
        <f>'ведом. 2025-2027'!AE521</f>
        <v>15520.5</v>
      </c>
      <c r="I145" s="528"/>
      <c r="J145" s="528">
        <f>'ведом. 2025-2027'!AF521</f>
        <v>15520.5</v>
      </c>
      <c r="K145" s="528"/>
      <c r="L145" s="154"/>
      <c r="N145" s="154"/>
      <c r="O145" s="154"/>
    </row>
    <row r="146" spans="1:15" s="138" customFormat="1" x14ac:dyDescent="0.25">
      <c r="A146" s="258" t="s">
        <v>189</v>
      </c>
      <c r="B146" s="192" t="s">
        <v>29</v>
      </c>
      <c r="C146" s="4">
        <v>13</v>
      </c>
      <c r="D146" s="285" t="s">
        <v>190</v>
      </c>
      <c r="E146" s="330"/>
      <c r="F146" s="159">
        <f>F147+F170</f>
        <v>140308.69999999998</v>
      </c>
      <c r="G146" s="528"/>
      <c r="H146" s="528">
        <f t="shared" ref="H146:J146" si="21">H147+H170</f>
        <v>77433.3</v>
      </c>
      <c r="I146" s="528"/>
      <c r="J146" s="528">
        <f t="shared" si="21"/>
        <v>77435.3</v>
      </c>
      <c r="K146" s="528"/>
      <c r="L146" s="154"/>
      <c r="N146" s="154"/>
      <c r="O146" s="154"/>
    </row>
    <row r="147" spans="1:15" s="138" customFormat="1" ht="31.5" x14ac:dyDescent="0.25">
      <c r="A147" s="258" t="s">
        <v>191</v>
      </c>
      <c r="B147" s="192" t="s">
        <v>29</v>
      </c>
      <c r="C147" s="4">
        <v>13</v>
      </c>
      <c r="D147" s="285" t="s">
        <v>192</v>
      </c>
      <c r="E147" s="330"/>
      <c r="F147" s="159">
        <f>F148+F156+F159+F151</f>
        <v>140227.49999999997</v>
      </c>
      <c r="G147" s="310"/>
      <c r="H147" s="528">
        <f>H148+H156+H159+H151</f>
        <v>77350.400000000009</v>
      </c>
      <c r="I147" s="528"/>
      <c r="J147" s="528">
        <f>J148+J156+J159+J151</f>
        <v>77350.400000000009</v>
      </c>
      <c r="K147" s="528"/>
      <c r="L147" s="154"/>
      <c r="N147" s="154"/>
      <c r="O147" s="154"/>
    </row>
    <row r="148" spans="1:15" s="138" customFormat="1" x14ac:dyDescent="0.25">
      <c r="A148" s="282" t="s">
        <v>223</v>
      </c>
      <c r="B148" s="192" t="s">
        <v>29</v>
      </c>
      <c r="C148" s="4">
        <v>13</v>
      </c>
      <c r="D148" s="285" t="s">
        <v>224</v>
      </c>
      <c r="E148" s="330"/>
      <c r="F148" s="159">
        <f>F149</f>
        <v>160</v>
      </c>
      <c r="G148" s="310"/>
      <c r="H148" s="528">
        <f>H149</f>
        <v>160</v>
      </c>
      <c r="I148" s="528"/>
      <c r="J148" s="528">
        <f>J149</f>
        <v>160</v>
      </c>
      <c r="K148" s="528"/>
      <c r="L148" s="154"/>
      <c r="N148" s="154"/>
      <c r="O148" s="154"/>
    </row>
    <row r="149" spans="1:15" s="138" customFormat="1" x14ac:dyDescent="0.25">
      <c r="A149" s="379" t="s">
        <v>42</v>
      </c>
      <c r="B149" s="192" t="s">
        <v>29</v>
      </c>
      <c r="C149" s="4">
        <v>13</v>
      </c>
      <c r="D149" s="285" t="s">
        <v>224</v>
      </c>
      <c r="E149" s="330">
        <v>800</v>
      </c>
      <c r="F149" s="159">
        <f>F150</f>
        <v>160</v>
      </c>
      <c r="G149" s="310"/>
      <c r="H149" s="528">
        <f>H150</f>
        <v>160</v>
      </c>
      <c r="I149" s="528"/>
      <c r="J149" s="528">
        <f>J150</f>
        <v>160</v>
      </c>
      <c r="K149" s="528"/>
      <c r="L149" s="154"/>
      <c r="N149" s="154"/>
      <c r="O149" s="154"/>
    </row>
    <row r="150" spans="1:15" s="138" customFormat="1" x14ac:dyDescent="0.25">
      <c r="A150" s="379" t="s">
        <v>57</v>
      </c>
      <c r="B150" s="192" t="s">
        <v>29</v>
      </c>
      <c r="C150" s="4">
        <v>13</v>
      </c>
      <c r="D150" s="285" t="s">
        <v>224</v>
      </c>
      <c r="E150" s="330">
        <v>850</v>
      </c>
      <c r="F150" s="159">
        <f>'ведом. 2025-2027'!AD84</f>
        <v>160</v>
      </c>
      <c r="G150" s="310"/>
      <c r="H150" s="528">
        <f>'ведом. 2025-2027'!AE84</f>
        <v>160</v>
      </c>
      <c r="I150" s="528"/>
      <c r="J150" s="528">
        <f>'ведом. 2025-2027'!AF84</f>
        <v>160</v>
      </c>
      <c r="K150" s="528"/>
      <c r="L150" s="154"/>
      <c r="N150" s="154"/>
      <c r="O150" s="154"/>
    </row>
    <row r="151" spans="1:15" s="177" customFormat="1" ht="31.5" x14ac:dyDescent="0.25">
      <c r="A151" s="261" t="s">
        <v>551</v>
      </c>
      <c r="B151" s="192" t="s">
        <v>29</v>
      </c>
      <c r="C151" s="4">
        <v>13</v>
      </c>
      <c r="D151" s="285" t="s">
        <v>550</v>
      </c>
      <c r="E151" s="330"/>
      <c r="F151" s="159">
        <f>F152+F154</f>
        <v>16690.099999999999</v>
      </c>
      <c r="G151" s="310"/>
      <c r="H151" s="528">
        <f>H152+H154</f>
        <v>13813</v>
      </c>
      <c r="I151" s="528"/>
      <c r="J151" s="528">
        <f>J152+J154</f>
        <v>13813</v>
      </c>
      <c r="K151" s="528"/>
      <c r="L151" s="154"/>
      <c r="N151" s="154"/>
      <c r="O151" s="154"/>
    </row>
    <row r="152" spans="1:15" s="177" customFormat="1" ht="47.25" x14ac:dyDescent="0.25">
      <c r="A152" s="256" t="s">
        <v>41</v>
      </c>
      <c r="B152" s="192" t="s">
        <v>29</v>
      </c>
      <c r="C152" s="4">
        <v>13</v>
      </c>
      <c r="D152" s="285" t="s">
        <v>550</v>
      </c>
      <c r="E152" s="332" t="s">
        <v>127</v>
      </c>
      <c r="F152" s="159">
        <f>F153</f>
        <v>15778.8</v>
      </c>
      <c r="G152" s="310"/>
      <c r="H152" s="528">
        <f>H153</f>
        <v>12901.7</v>
      </c>
      <c r="I152" s="528"/>
      <c r="J152" s="528">
        <f>J153</f>
        <v>12901.7</v>
      </c>
      <c r="K152" s="528"/>
      <c r="L152" s="154"/>
      <c r="N152" s="154"/>
      <c r="O152" s="154"/>
    </row>
    <row r="153" spans="1:15" s="177" customFormat="1" x14ac:dyDescent="0.25">
      <c r="A153" s="256" t="s">
        <v>68</v>
      </c>
      <c r="B153" s="192" t="s">
        <v>29</v>
      </c>
      <c r="C153" s="4">
        <v>13</v>
      </c>
      <c r="D153" s="285" t="s">
        <v>550</v>
      </c>
      <c r="E153" s="332" t="s">
        <v>128</v>
      </c>
      <c r="F153" s="159">
        <f>'ведом. 2025-2027'!AD87</f>
        <v>15778.8</v>
      </c>
      <c r="G153" s="310"/>
      <c r="H153" s="528">
        <f>'ведом. 2025-2027'!AE87</f>
        <v>12901.7</v>
      </c>
      <c r="I153" s="528"/>
      <c r="J153" s="528">
        <f>'ведом. 2025-2027'!AF87</f>
        <v>12901.7</v>
      </c>
      <c r="K153" s="528"/>
      <c r="L153" s="154"/>
      <c r="N153" s="154"/>
      <c r="O153" s="154"/>
    </row>
    <row r="154" spans="1:15" s="177" customFormat="1" x14ac:dyDescent="0.25">
      <c r="A154" s="256" t="s">
        <v>120</v>
      </c>
      <c r="B154" s="192" t="s">
        <v>29</v>
      </c>
      <c r="C154" s="4">
        <v>13</v>
      </c>
      <c r="D154" s="285" t="s">
        <v>550</v>
      </c>
      <c r="E154" s="332" t="s">
        <v>37</v>
      </c>
      <c r="F154" s="159">
        <f>F155</f>
        <v>911.3</v>
      </c>
      <c r="G154" s="310"/>
      <c r="H154" s="528">
        <f>H155</f>
        <v>911.3</v>
      </c>
      <c r="I154" s="528"/>
      <c r="J154" s="528">
        <f>J155</f>
        <v>911.3</v>
      </c>
      <c r="K154" s="528"/>
      <c r="L154" s="154"/>
      <c r="N154" s="154"/>
      <c r="O154" s="154"/>
    </row>
    <row r="155" spans="1:15" s="177" customFormat="1" ht="31.5" x14ac:dyDescent="0.25">
      <c r="A155" s="256" t="s">
        <v>52</v>
      </c>
      <c r="B155" s="192" t="s">
        <v>29</v>
      </c>
      <c r="C155" s="4">
        <v>13</v>
      </c>
      <c r="D155" s="285" t="s">
        <v>550</v>
      </c>
      <c r="E155" s="332" t="s">
        <v>65</v>
      </c>
      <c r="F155" s="159">
        <f>'ведом. 2025-2027'!AD89</f>
        <v>911.3</v>
      </c>
      <c r="G155" s="310"/>
      <c r="H155" s="528">
        <f>'ведом. 2025-2027'!AF89</f>
        <v>911.3</v>
      </c>
      <c r="I155" s="528"/>
      <c r="J155" s="528">
        <f>'ведом. 2025-2027'!AF89</f>
        <v>911.3</v>
      </c>
      <c r="K155" s="528"/>
      <c r="L155" s="154"/>
      <c r="N155" s="154"/>
      <c r="O155" s="154"/>
    </row>
    <row r="156" spans="1:15" s="138" customFormat="1" ht="31.5" x14ac:dyDescent="0.25">
      <c r="A156" s="282" t="s">
        <v>217</v>
      </c>
      <c r="B156" s="11" t="s">
        <v>29</v>
      </c>
      <c r="C156" s="190">
        <v>13</v>
      </c>
      <c r="D156" s="285" t="s">
        <v>218</v>
      </c>
      <c r="E156" s="329"/>
      <c r="F156" s="159">
        <f>F157</f>
        <v>26390.2</v>
      </c>
      <c r="G156" s="310"/>
      <c r="H156" s="528">
        <f>H157</f>
        <v>26390.2</v>
      </c>
      <c r="I156" s="528"/>
      <c r="J156" s="528">
        <f>J157</f>
        <v>26390.2</v>
      </c>
      <c r="K156" s="528"/>
      <c r="L156" s="154"/>
      <c r="N156" s="154"/>
      <c r="O156" s="154"/>
    </row>
    <row r="157" spans="1:15" s="138" customFormat="1" ht="31.5" x14ac:dyDescent="0.25">
      <c r="A157" s="379" t="s">
        <v>60</v>
      </c>
      <c r="B157" s="11" t="s">
        <v>29</v>
      </c>
      <c r="C157" s="190">
        <v>13</v>
      </c>
      <c r="D157" s="285" t="s">
        <v>218</v>
      </c>
      <c r="E157" s="333">
        <v>600</v>
      </c>
      <c r="F157" s="159">
        <f>F158</f>
        <v>26390.2</v>
      </c>
      <c r="G157" s="310"/>
      <c r="H157" s="528">
        <f>H158</f>
        <v>26390.2</v>
      </c>
      <c r="I157" s="528"/>
      <c r="J157" s="528">
        <f>J158</f>
        <v>26390.2</v>
      </c>
      <c r="K157" s="528"/>
      <c r="L157" s="154"/>
      <c r="N157" s="154"/>
      <c r="O157" s="154"/>
    </row>
    <row r="158" spans="1:15" s="138" customFormat="1" x14ac:dyDescent="0.25">
      <c r="A158" s="379" t="s">
        <v>61</v>
      </c>
      <c r="B158" s="11" t="s">
        <v>29</v>
      </c>
      <c r="C158" s="190">
        <v>13</v>
      </c>
      <c r="D158" s="285" t="s">
        <v>218</v>
      </c>
      <c r="E158" s="333">
        <v>610</v>
      </c>
      <c r="F158" s="159">
        <f>'ведом. 2025-2027'!AD545</f>
        <v>26390.2</v>
      </c>
      <c r="G158" s="310"/>
      <c r="H158" s="528">
        <f>'ведом. 2025-2027'!AE545</f>
        <v>26390.2</v>
      </c>
      <c r="I158" s="528"/>
      <c r="J158" s="528">
        <f>'ведом. 2025-2027'!AF545</f>
        <v>26390.2</v>
      </c>
      <c r="K158" s="528"/>
      <c r="L158" s="154"/>
      <c r="N158" s="154"/>
      <c r="O158" s="154"/>
    </row>
    <row r="159" spans="1:15" s="138" customFormat="1" ht="31.5" x14ac:dyDescent="0.25">
      <c r="A159" s="282" t="s">
        <v>203</v>
      </c>
      <c r="B159" s="192" t="s">
        <v>29</v>
      </c>
      <c r="C159" s="4">
        <v>13</v>
      </c>
      <c r="D159" s="285" t="s">
        <v>204</v>
      </c>
      <c r="E159" s="330"/>
      <c r="F159" s="159">
        <f>F160+F165</f>
        <v>96987.199999999983</v>
      </c>
      <c r="G159" s="310"/>
      <c r="H159" s="528">
        <f>H160+H165</f>
        <v>36987.200000000004</v>
      </c>
      <c r="I159" s="528"/>
      <c r="J159" s="528">
        <f>J160+J165</f>
        <v>36987.200000000004</v>
      </c>
      <c r="K159" s="528"/>
      <c r="L159" s="154"/>
      <c r="N159" s="154"/>
      <c r="O159" s="154"/>
    </row>
    <row r="160" spans="1:15" s="138" customFormat="1" ht="47.25" x14ac:dyDescent="0.25">
      <c r="A160" s="379" t="s">
        <v>219</v>
      </c>
      <c r="B160" s="192" t="s">
        <v>29</v>
      </c>
      <c r="C160" s="4">
        <v>13</v>
      </c>
      <c r="D160" s="285" t="s">
        <v>220</v>
      </c>
      <c r="E160" s="332"/>
      <c r="F160" s="159">
        <f>F161+F163</f>
        <v>77679.599999999991</v>
      </c>
      <c r="G160" s="159"/>
      <c r="H160" s="528">
        <f>H161+H163</f>
        <v>27679.600000000002</v>
      </c>
      <c r="I160" s="528"/>
      <c r="J160" s="528">
        <f>J161+J163</f>
        <v>27679.600000000002</v>
      </c>
      <c r="K160" s="528"/>
      <c r="L160" s="154"/>
      <c r="N160" s="154"/>
      <c r="O160" s="154"/>
    </row>
    <row r="161" spans="1:15" s="138" customFormat="1" ht="47.25" x14ac:dyDescent="0.25">
      <c r="A161" s="379" t="s">
        <v>41</v>
      </c>
      <c r="B161" s="192" t="s">
        <v>29</v>
      </c>
      <c r="C161" s="4">
        <v>13</v>
      </c>
      <c r="D161" s="285" t="s">
        <v>220</v>
      </c>
      <c r="E161" s="332" t="s">
        <v>127</v>
      </c>
      <c r="F161" s="159">
        <f>F162</f>
        <v>76937.7</v>
      </c>
      <c r="G161" s="310"/>
      <c r="H161" s="528">
        <f>H162</f>
        <v>26937.7</v>
      </c>
      <c r="I161" s="528"/>
      <c r="J161" s="528">
        <f>'ведом. 2025-2027'!AF92</f>
        <v>26937.7</v>
      </c>
      <c r="K161" s="528"/>
      <c r="L161" s="154"/>
      <c r="N161" s="154"/>
      <c r="O161" s="154"/>
    </row>
    <row r="162" spans="1:15" s="138" customFormat="1" x14ac:dyDescent="0.25">
      <c r="A162" s="379" t="s">
        <v>68</v>
      </c>
      <c r="B162" s="192" t="s">
        <v>29</v>
      </c>
      <c r="C162" s="4">
        <v>13</v>
      </c>
      <c r="D162" s="285" t="s">
        <v>220</v>
      </c>
      <c r="E162" s="332" t="s">
        <v>128</v>
      </c>
      <c r="F162" s="159">
        <f>'ведом. 2025-2027'!AD93</f>
        <v>76937.7</v>
      </c>
      <c r="G162" s="310"/>
      <c r="H162" s="528">
        <f>'ведом. 2025-2027'!AE93</f>
        <v>26937.7</v>
      </c>
      <c r="I162" s="528"/>
      <c r="J162" s="528">
        <f>'ведом. 2025-2027'!AF93</f>
        <v>26937.7</v>
      </c>
      <c r="K162" s="528"/>
      <c r="L162" s="154"/>
      <c r="N162" s="154"/>
      <c r="O162" s="154"/>
    </row>
    <row r="163" spans="1:15" s="138" customFormat="1" x14ac:dyDescent="0.25">
      <c r="A163" s="379" t="s">
        <v>120</v>
      </c>
      <c r="B163" s="192" t="s">
        <v>29</v>
      </c>
      <c r="C163" s="4">
        <v>13</v>
      </c>
      <c r="D163" s="285" t="s">
        <v>220</v>
      </c>
      <c r="E163" s="332" t="s">
        <v>37</v>
      </c>
      <c r="F163" s="159">
        <f>F164</f>
        <v>741.9</v>
      </c>
      <c r="G163" s="310"/>
      <c r="H163" s="528">
        <f>H164</f>
        <v>741.9</v>
      </c>
      <c r="I163" s="528"/>
      <c r="J163" s="528">
        <f>'ведом. 2025-2027'!AF94</f>
        <v>741.9</v>
      </c>
      <c r="K163" s="528"/>
      <c r="L163" s="154"/>
      <c r="N163" s="154"/>
      <c r="O163" s="154"/>
    </row>
    <row r="164" spans="1:15" s="138" customFormat="1" ht="31.5" x14ac:dyDescent="0.25">
      <c r="A164" s="379" t="s">
        <v>52</v>
      </c>
      <c r="B164" s="192" t="s">
        <v>29</v>
      </c>
      <c r="C164" s="4">
        <v>13</v>
      </c>
      <c r="D164" s="285" t="s">
        <v>220</v>
      </c>
      <c r="E164" s="332" t="s">
        <v>65</v>
      </c>
      <c r="F164" s="159">
        <f>'ведом. 2025-2027'!AD95</f>
        <v>741.9</v>
      </c>
      <c r="G164" s="310"/>
      <c r="H164" s="528">
        <f>'ведом. 2025-2027'!AE95</f>
        <v>741.9</v>
      </c>
      <c r="I164" s="528"/>
      <c r="J164" s="528">
        <f>'ведом. 2025-2027'!AF95</f>
        <v>741.9</v>
      </c>
      <c r="K164" s="528"/>
      <c r="L164" s="154"/>
      <c r="N164" s="154"/>
      <c r="O164" s="154"/>
    </row>
    <row r="165" spans="1:15" s="177" customFormat="1" ht="47.25" x14ac:dyDescent="0.25">
      <c r="A165" s="379" t="s">
        <v>384</v>
      </c>
      <c r="B165" s="192" t="s">
        <v>29</v>
      </c>
      <c r="C165" s="4">
        <v>13</v>
      </c>
      <c r="D165" s="285" t="s">
        <v>385</v>
      </c>
      <c r="E165" s="332"/>
      <c r="F165" s="159">
        <f>F166+F168</f>
        <v>19307.599999999999</v>
      </c>
      <c r="G165" s="159"/>
      <c r="H165" s="528">
        <f>H166+H168</f>
        <v>9307.6</v>
      </c>
      <c r="I165" s="528"/>
      <c r="J165" s="528">
        <f>J166+J168</f>
        <v>9307.6</v>
      </c>
      <c r="K165" s="528"/>
      <c r="L165" s="154"/>
      <c r="N165" s="154"/>
      <c r="O165" s="154"/>
    </row>
    <row r="166" spans="1:15" s="177" customFormat="1" ht="47.25" x14ac:dyDescent="0.25">
      <c r="A166" s="379" t="s">
        <v>41</v>
      </c>
      <c r="B166" s="192" t="s">
        <v>29</v>
      </c>
      <c r="C166" s="4">
        <v>13</v>
      </c>
      <c r="D166" s="285" t="s">
        <v>385</v>
      </c>
      <c r="E166" s="332" t="s">
        <v>127</v>
      </c>
      <c r="F166" s="159">
        <f>F167</f>
        <v>18603.599999999999</v>
      </c>
      <c r="G166" s="310"/>
      <c r="H166" s="528">
        <f>H167</f>
        <v>8603.6</v>
      </c>
      <c r="I166" s="528"/>
      <c r="J166" s="528">
        <f>J167</f>
        <v>8603.6</v>
      </c>
      <c r="K166" s="528"/>
      <c r="L166" s="154"/>
      <c r="N166" s="154"/>
      <c r="O166" s="154"/>
    </row>
    <row r="167" spans="1:15" s="177" customFormat="1" x14ac:dyDescent="0.25">
      <c r="A167" s="379" t="s">
        <v>68</v>
      </c>
      <c r="B167" s="192" t="s">
        <v>29</v>
      </c>
      <c r="C167" s="4">
        <v>13</v>
      </c>
      <c r="D167" s="285" t="s">
        <v>385</v>
      </c>
      <c r="E167" s="332" t="s">
        <v>128</v>
      </c>
      <c r="F167" s="159">
        <f>'ведом. 2025-2027'!AD98</f>
        <v>18603.599999999999</v>
      </c>
      <c r="G167" s="310"/>
      <c r="H167" s="528">
        <f>'ведом. 2025-2027'!AE98</f>
        <v>8603.6</v>
      </c>
      <c r="I167" s="528"/>
      <c r="J167" s="528">
        <f>'ведом. 2025-2027'!AF98</f>
        <v>8603.6</v>
      </c>
      <c r="K167" s="528"/>
      <c r="L167" s="154"/>
      <c r="N167" s="154"/>
      <c r="O167" s="154"/>
    </row>
    <row r="168" spans="1:15" s="177" customFormat="1" x14ac:dyDescent="0.25">
      <c r="A168" s="379" t="s">
        <v>120</v>
      </c>
      <c r="B168" s="192" t="s">
        <v>29</v>
      </c>
      <c r="C168" s="4">
        <v>13</v>
      </c>
      <c r="D168" s="285" t="s">
        <v>385</v>
      </c>
      <c r="E168" s="332" t="s">
        <v>37</v>
      </c>
      <c r="F168" s="159">
        <f>F169</f>
        <v>704</v>
      </c>
      <c r="G168" s="310"/>
      <c r="H168" s="528">
        <f>H169</f>
        <v>704</v>
      </c>
      <c r="I168" s="528"/>
      <c r="J168" s="528">
        <f>J169</f>
        <v>704</v>
      </c>
      <c r="K168" s="528"/>
      <c r="L168" s="154"/>
      <c r="N168" s="154"/>
      <c r="O168" s="154"/>
    </row>
    <row r="169" spans="1:15" s="177" customFormat="1" ht="31.5" x14ac:dyDescent="0.25">
      <c r="A169" s="379" t="s">
        <v>52</v>
      </c>
      <c r="B169" s="192" t="s">
        <v>29</v>
      </c>
      <c r="C169" s="4">
        <v>13</v>
      </c>
      <c r="D169" s="285" t="s">
        <v>385</v>
      </c>
      <c r="E169" s="332" t="s">
        <v>65</v>
      </c>
      <c r="F169" s="159">
        <f>'ведом. 2025-2027'!AD100</f>
        <v>704</v>
      </c>
      <c r="G169" s="310"/>
      <c r="H169" s="528">
        <f>'ведом. 2025-2027'!AE100</f>
        <v>704</v>
      </c>
      <c r="I169" s="528"/>
      <c r="J169" s="528">
        <f>'ведом. 2025-2027'!AF100</f>
        <v>704</v>
      </c>
      <c r="K169" s="528"/>
      <c r="L169" s="154"/>
      <c r="N169" s="154"/>
      <c r="O169" s="154"/>
    </row>
    <row r="170" spans="1:15" s="525" customFormat="1" ht="31.5" x14ac:dyDescent="0.25">
      <c r="A170" s="457" t="s">
        <v>534</v>
      </c>
      <c r="B170" s="459" t="s">
        <v>29</v>
      </c>
      <c r="C170" s="460">
        <v>13</v>
      </c>
      <c r="D170" s="470" t="s">
        <v>535</v>
      </c>
      <c r="E170" s="466"/>
      <c r="F170" s="528">
        <f>F171</f>
        <v>81.2</v>
      </c>
      <c r="G170" s="528"/>
      <c r="H170" s="528">
        <f t="shared" ref="H170:J172" si="22">H171</f>
        <v>82.9</v>
      </c>
      <c r="I170" s="528"/>
      <c r="J170" s="528">
        <f t="shared" si="22"/>
        <v>84.9</v>
      </c>
      <c r="K170" s="528"/>
      <c r="L170" s="527"/>
      <c r="N170" s="527"/>
      <c r="O170" s="527"/>
    </row>
    <row r="171" spans="1:15" s="525" customFormat="1" ht="78.75" x14ac:dyDescent="0.25">
      <c r="A171" s="457" t="s">
        <v>406</v>
      </c>
      <c r="B171" s="459" t="s">
        <v>29</v>
      </c>
      <c r="C171" s="460">
        <v>13</v>
      </c>
      <c r="D171" s="464" t="s">
        <v>536</v>
      </c>
      <c r="E171" s="466"/>
      <c r="F171" s="528">
        <f>F172</f>
        <v>81.2</v>
      </c>
      <c r="G171" s="528"/>
      <c r="H171" s="528">
        <f t="shared" si="22"/>
        <v>82.9</v>
      </c>
      <c r="I171" s="528"/>
      <c r="J171" s="528">
        <f t="shared" si="22"/>
        <v>84.9</v>
      </c>
      <c r="K171" s="528"/>
      <c r="L171" s="527"/>
      <c r="N171" s="527"/>
      <c r="O171" s="527"/>
    </row>
    <row r="172" spans="1:15" s="525" customFormat="1" x14ac:dyDescent="0.25">
      <c r="A172" s="457" t="s">
        <v>120</v>
      </c>
      <c r="B172" s="459" t="s">
        <v>29</v>
      </c>
      <c r="C172" s="460">
        <v>13</v>
      </c>
      <c r="D172" s="464" t="s">
        <v>536</v>
      </c>
      <c r="E172" s="466">
        <v>200</v>
      </c>
      <c r="F172" s="528">
        <f>F173</f>
        <v>81.2</v>
      </c>
      <c r="G172" s="528"/>
      <c r="H172" s="528">
        <f t="shared" si="22"/>
        <v>82.9</v>
      </c>
      <c r="I172" s="528"/>
      <c r="J172" s="528">
        <f t="shared" si="22"/>
        <v>84.9</v>
      </c>
      <c r="K172" s="528"/>
      <c r="L172" s="527"/>
      <c r="N172" s="527"/>
      <c r="O172" s="527"/>
    </row>
    <row r="173" spans="1:15" s="525" customFormat="1" ht="31.5" x14ac:dyDescent="0.25">
      <c r="A173" s="457" t="s">
        <v>52</v>
      </c>
      <c r="B173" s="459" t="s">
        <v>29</v>
      </c>
      <c r="C173" s="460">
        <v>13</v>
      </c>
      <c r="D173" s="464" t="s">
        <v>536</v>
      </c>
      <c r="E173" s="466">
        <v>240</v>
      </c>
      <c r="F173" s="528">
        <f>'ведом. 2025-2027'!AD104</f>
        <v>81.2</v>
      </c>
      <c r="G173" s="530"/>
      <c r="H173" s="528">
        <f>'ведом. 2025-2027'!AE104</f>
        <v>82.9</v>
      </c>
      <c r="I173" s="528"/>
      <c r="J173" s="528">
        <f>'ведом. 2025-2027'!AF104</f>
        <v>84.9</v>
      </c>
      <c r="K173" s="528"/>
      <c r="L173" s="527"/>
      <c r="N173" s="527"/>
      <c r="O173" s="527"/>
    </row>
    <row r="174" spans="1:15" s="138" customFormat="1" ht="31.5" x14ac:dyDescent="0.25">
      <c r="A174" s="258" t="s">
        <v>298</v>
      </c>
      <c r="B174" s="192" t="s">
        <v>29</v>
      </c>
      <c r="C174" s="4">
        <v>13</v>
      </c>
      <c r="D174" s="156" t="s">
        <v>132</v>
      </c>
      <c r="E174" s="330"/>
      <c r="F174" s="159">
        <f t="shared" ref="F174:K174" si="23">F175</f>
        <v>0.6</v>
      </c>
      <c r="G174" s="310">
        <f t="shared" si="23"/>
        <v>0.6</v>
      </c>
      <c r="H174" s="528">
        <f t="shared" si="23"/>
        <v>922</v>
      </c>
      <c r="I174" s="528">
        <f t="shared" si="23"/>
        <v>922</v>
      </c>
      <c r="J174" s="528">
        <f t="shared" si="23"/>
        <v>20.2</v>
      </c>
      <c r="K174" s="528">
        <f t="shared" si="23"/>
        <v>20.2</v>
      </c>
      <c r="L174" s="154"/>
      <c r="N174" s="154"/>
      <c r="O174" s="154"/>
    </row>
    <row r="175" spans="1:15" s="138" customFormat="1" x14ac:dyDescent="0.25">
      <c r="A175" s="258" t="s">
        <v>48</v>
      </c>
      <c r="B175" s="192" t="s">
        <v>29</v>
      </c>
      <c r="C175" s="4">
        <v>13</v>
      </c>
      <c r="D175" s="156" t="s">
        <v>444</v>
      </c>
      <c r="E175" s="330"/>
      <c r="F175" s="159">
        <f t="shared" ref="F175:K175" si="24">F176</f>
        <v>0.6</v>
      </c>
      <c r="G175" s="310">
        <f t="shared" si="24"/>
        <v>0.6</v>
      </c>
      <c r="H175" s="528">
        <f t="shared" si="24"/>
        <v>922</v>
      </c>
      <c r="I175" s="528">
        <f t="shared" si="24"/>
        <v>922</v>
      </c>
      <c r="J175" s="528">
        <f t="shared" si="24"/>
        <v>20.2</v>
      </c>
      <c r="K175" s="528">
        <f t="shared" si="24"/>
        <v>20.2</v>
      </c>
      <c r="L175" s="154"/>
      <c r="N175" s="154"/>
      <c r="O175" s="154"/>
    </row>
    <row r="176" spans="1:15" s="138" customFormat="1" ht="31.5" x14ac:dyDescent="0.25">
      <c r="A176" s="276" t="s">
        <v>311</v>
      </c>
      <c r="B176" s="192" t="s">
        <v>29</v>
      </c>
      <c r="C176" s="4">
        <v>13</v>
      </c>
      <c r="D176" s="156" t="s">
        <v>453</v>
      </c>
      <c r="E176" s="330"/>
      <c r="F176" s="159">
        <f t="shared" ref="F176:K178" si="25">F177</f>
        <v>0.6</v>
      </c>
      <c r="G176" s="310">
        <f t="shared" si="25"/>
        <v>0.6</v>
      </c>
      <c r="H176" s="528">
        <f t="shared" si="25"/>
        <v>922</v>
      </c>
      <c r="I176" s="528">
        <f t="shared" si="25"/>
        <v>922</v>
      </c>
      <c r="J176" s="528">
        <f>'ведом. 2025-2027'!AF107</f>
        <v>20.2</v>
      </c>
      <c r="K176" s="528">
        <f t="shared" si="25"/>
        <v>20.2</v>
      </c>
      <c r="L176" s="154"/>
      <c r="N176" s="154"/>
      <c r="O176" s="154"/>
    </row>
    <row r="177" spans="1:15" s="138" customFormat="1" ht="31.5" x14ac:dyDescent="0.25">
      <c r="A177" s="275" t="s">
        <v>455</v>
      </c>
      <c r="B177" s="192" t="s">
        <v>29</v>
      </c>
      <c r="C177" s="4">
        <v>13</v>
      </c>
      <c r="D177" s="156" t="s">
        <v>454</v>
      </c>
      <c r="E177" s="330"/>
      <c r="F177" s="159">
        <f t="shared" si="25"/>
        <v>0.6</v>
      </c>
      <c r="G177" s="310">
        <f t="shared" si="25"/>
        <v>0.6</v>
      </c>
      <c r="H177" s="528">
        <f t="shared" si="25"/>
        <v>922</v>
      </c>
      <c r="I177" s="528">
        <f t="shared" si="25"/>
        <v>922</v>
      </c>
      <c r="J177" s="528">
        <f>'ведом. 2025-2027'!AF108</f>
        <v>20.2</v>
      </c>
      <c r="K177" s="528">
        <f t="shared" si="25"/>
        <v>20.2</v>
      </c>
      <c r="L177" s="154"/>
      <c r="N177" s="154"/>
      <c r="O177" s="154"/>
    </row>
    <row r="178" spans="1:15" s="138" customFormat="1" x14ac:dyDescent="0.25">
      <c r="A178" s="379" t="s">
        <v>120</v>
      </c>
      <c r="B178" s="192" t="s">
        <v>29</v>
      </c>
      <c r="C178" s="4">
        <v>13</v>
      </c>
      <c r="D178" s="156" t="s">
        <v>454</v>
      </c>
      <c r="E178" s="330">
        <v>200</v>
      </c>
      <c r="F178" s="159">
        <f t="shared" si="25"/>
        <v>0.6</v>
      </c>
      <c r="G178" s="310">
        <f t="shared" si="25"/>
        <v>0.6</v>
      </c>
      <c r="H178" s="528">
        <f t="shared" si="25"/>
        <v>922</v>
      </c>
      <c r="I178" s="528">
        <f t="shared" si="25"/>
        <v>922</v>
      </c>
      <c r="J178" s="528">
        <f>'ведом. 2025-2027'!AF109</f>
        <v>20.2</v>
      </c>
      <c r="K178" s="528">
        <f t="shared" si="25"/>
        <v>20.2</v>
      </c>
      <c r="L178" s="154"/>
      <c r="N178" s="154"/>
      <c r="O178" s="154"/>
    </row>
    <row r="179" spans="1:15" s="138" customFormat="1" ht="31.5" x14ac:dyDescent="0.25">
      <c r="A179" s="379" t="s">
        <v>52</v>
      </c>
      <c r="B179" s="192" t="s">
        <v>29</v>
      </c>
      <c r="C179" s="4">
        <v>13</v>
      </c>
      <c r="D179" s="156" t="s">
        <v>454</v>
      </c>
      <c r="E179" s="330">
        <v>240</v>
      </c>
      <c r="F179" s="159">
        <f>'ведом. 2025-2027'!AD110</f>
        <v>0.6</v>
      </c>
      <c r="G179" s="310">
        <f>F179</f>
        <v>0.6</v>
      </c>
      <c r="H179" s="528">
        <f>'ведом. 2025-2027'!AE110</f>
        <v>922</v>
      </c>
      <c r="I179" s="528">
        <f>H179</f>
        <v>922</v>
      </c>
      <c r="J179" s="528">
        <f>'ведом. 2025-2027'!AF110</f>
        <v>20.2</v>
      </c>
      <c r="K179" s="528">
        <f>J179</f>
        <v>20.2</v>
      </c>
      <c r="L179" s="154"/>
      <c r="N179" s="154"/>
      <c r="O179" s="154"/>
    </row>
    <row r="180" spans="1:15" s="138" customFormat="1" x14ac:dyDescent="0.25">
      <c r="A180" s="258" t="s">
        <v>233</v>
      </c>
      <c r="B180" s="192" t="s">
        <v>29</v>
      </c>
      <c r="C180" s="4">
        <v>13</v>
      </c>
      <c r="D180" s="156" t="s">
        <v>234</v>
      </c>
      <c r="E180" s="330"/>
      <c r="F180" s="159">
        <f>F181</f>
        <v>53039</v>
      </c>
      <c r="G180" s="528"/>
      <c r="H180" s="528">
        <f t="shared" ref="H180:J180" si="26">H181</f>
        <v>52633</v>
      </c>
      <c r="I180" s="528"/>
      <c r="J180" s="528">
        <f t="shared" si="26"/>
        <v>53039</v>
      </c>
      <c r="K180" s="528"/>
      <c r="L180" s="154"/>
      <c r="N180" s="154"/>
      <c r="O180" s="154"/>
    </row>
    <row r="181" spans="1:15" s="177" customFormat="1" x14ac:dyDescent="0.25">
      <c r="A181" s="316" t="s">
        <v>48</v>
      </c>
      <c r="B181" s="192" t="s">
        <v>29</v>
      </c>
      <c r="C181" s="4">
        <v>13</v>
      </c>
      <c r="D181" s="156" t="s">
        <v>537</v>
      </c>
      <c r="E181" s="330"/>
      <c r="F181" s="159">
        <f>F182</f>
        <v>53039</v>
      </c>
      <c r="G181" s="310"/>
      <c r="H181" s="528">
        <f>H182</f>
        <v>52633</v>
      </c>
      <c r="I181" s="528"/>
      <c r="J181" s="528">
        <f>J182</f>
        <v>53039</v>
      </c>
      <c r="K181" s="528"/>
      <c r="L181" s="154"/>
      <c r="N181" s="154"/>
      <c r="O181" s="154"/>
    </row>
    <row r="182" spans="1:15" s="177" customFormat="1" ht="31.5" x14ac:dyDescent="0.25">
      <c r="A182" s="316" t="s">
        <v>327</v>
      </c>
      <c r="B182" s="192" t="s">
        <v>29</v>
      </c>
      <c r="C182" s="4">
        <v>13</v>
      </c>
      <c r="D182" s="156" t="s">
        <v>538</v>
      </c>
      <c r="E182" s="330"/>
      <c r="F182" s="159">
        <f>F183</f>
        <v>53039</v>
      </c>
      <c r="G182" s="310"/>
      <c r="H182" s="528">
        <f>H183</f>
        <v>52633</v>
      </c>
      <c r="I182" s="528"/>
      <c r="J182" s="528">
        <f>J183</f>
        <v>53039</v>
      </c>
      <c r="K182" s="528"/>
      <c r="L182" s="154"/>
      <c r="N182" s="154"/>
      <c r="O182" s="154"/>
    </row>
    <row r="183" spans="1:15" s="177" customFormat="1" ht="31.5" x14ac:dyDescent="0.25">
      <c r="A183" s="316" t="s">
        <v>235</v>
      </c>
      <c r="B183" s="192" t="s">
        <v>29</v>
      </c>
      <c r="C183" s="4">
        <v>13</v>
      </c>
      <c r="D183" s="156" t="s">
        <v>539</v>
      </c>
      <c r="E183" s="330"/>
      <c r="F183" s="159">
        <f>F184</f>
        <v>53039</v>
      </c>
      <c r="G183" s="310"/>
      <c r="H183" s="528">
        <f>H184</f>
        <v>52633</v>
      </c>
      <c r="I183" s="528"/>
      <c r="J183" s="528">
        <f>J184</f>
        <v>53039</v>
      </c>
      <c r="K183" s="528"/>
      <c r="L183" s="154"/>
      <c r="N183" s="154"/>
      <c r="O183" s="154"/>
    </row>
    <row r="184" spans="1:15" s="177" customFormat="1" ht="31.5" x14ac:dyDescent="0.25">
      <c r="A184" s="256" t="s">
        <v>60</v>
      </c>
      <c r="B184" s="192" t="s">
        <v>29</v>
      </c>
      <c r="C184" s="4">
        <v>13</v>
      </c>
      <c r="D184" s="156" t="s">
        <v>539</v>
      </c>
      <c r="E184" s="330">
        <v>600</v>
      </c>
      <c r="F184" s="159">
        <f>F185</f>
        <v>53039</v>
      </c>
      <c r="G184" s="310"/>
      <c r="H184" s="528">
        <f>H185</f>
        <v>52633</v>
      </c>
      <c r="I184" s="528"/>
      <c r="J184" s="528">
        <f>J185</f>
        <v>53039</v>
      </c>
      <c r="K184" s="528"/>
      <c r="L184" s="154"/>
      <c r="N184" s="154"/>
      <c r="O184" s="154"/>
    </row>
    <row r="185" spans="1:15" s="177" customFormat="1" x14ac:dyDescent="0.25">
      <c r="A185" s="256" t="s">
        <v>61</v>
      </c>
      <c r="B185" s="192" t="s">
        <v>29</v>
      </c>
      <c r="C185" s="4">
        <v>13</v>
      </c>
      <c r="D185" s="156" t="s">
        <v>539</v>
      </c>
      <c r="E185" s="330">
        <v>610</v>
      </c>
      <c r="F185" s="159">
        <f>'ведом. 2025-2027'!AD116</f>
        <v>53039</v>
      </c>
      <c r="G185" s="310"/>
      <c r="H185" s="528">
        <f>'ведом. 2025-2027'!AE116</f>
        <v>52633</v>
      </c>
      <c r="I185" s="528"/>
      <c r="J185" s="528">
        <f>'ведом. 2025-2027'!AF116</f>
        <v>53039</v>
      </c>
      <c r="K185" s="528"/>
      <c r="L185" s="154"/>
      <c r="N185" s="154"/>
      <c r="O185" s="154"/>
    </row>
    <row r="186" spans="1:15" s="138" customFormat="1" x14ac:dyDescent="0.25">
      <c r="A186" s="258" t="s">
        <v>225</v>
      </c>
      <c r="B186" s="192" t="s">
        <v>29</v>
      </c>
      <c r="C186" s="4">
        <v>13</v>
      </c>
      <c r="D186" s="156" t="s">
        <v>137</v>
      </c>
      <c r="E186" s="332"/>
      <c r="F186" s="159">
        <f>F187</f>
        <v>215.29999999999973</v>
      </c>
      <c r="G186" s="528"/>
      <c r="H186" s="528">
        <f t="shared" ref="H186:J186" si="27">H187</f>
        <v>2697.6</v>
      </c>
      <c r="I186" s="528"/>
      <c r="J186" s="528">
        <f t="shared" si="27"/>
        <v>2563.3000000000002</v>
      </c>
      <c r="K186" s="528"/>
      <c r="L186" s="154"/>
      <c r="N186" s="154"/>
      <c r="O186" s="154"/>
    </row>
    <row r="187" spans="1:15" s="177" customFormat="1" x14ac:dyDescent="0.25">
      <c r="A187" s="387" t="s">
        <v>427</v>
      </c>
      <c r="B187" s="193" t="s">
        <v>29</v>
      </c>
      <c r="C187" s="187">
        <v>13</v>
      </c>
      <c r="D187" s="266" t="s">
        <v>428</v>
      </c>
      <c r="E187" s="331"/>
      <c r="F187" s="159">
        <f>F188</f>
        <v>215.29999999999973</v>
      </c>
      <c r="G187" s="528"/>
      <c r="H187" s="528">
        <f t="shared" ref="H187:J187" si="28">H188</f>
        <v>2697.6</v>
      </c>
      <c r="I187" s="528"/>
      <c r="J187" s="528">
        <f t="shared" si="28"/>
        <v>2563.3000000000002</v>
      </c>
      <c r="K187" s="528"/>
      <c r="L187" s="154"/>
      <c r="N187" s="154"/>
      <c r="O187" s="154"/>
    </row>
    <row r="188" spans="1:15" s="200" customFormat="1" ht="31.5" x14ac:dyDescent="0.25">
      <c r="A188" s="256" t="s">
        <v>430</v>
      </c>
      <c r="B188" s="193" t="s">
        <v>29</v>
      </c>
      <c r="C188" s="187">
        <v>13</v>
      </c>
      <c r="D188" s="286" t="s">
        <v>431</v>
      </c>
      <c r="E188" s="331"/>
      <c r="F188" s="159">
        <f>F189</f>
        <v>215.29999999999973</v>
      </c>
      <c r="G188" s="310"/>
      <c r="H188" s="528">
        <f>H189</f>
        <v>2697.6</v>
      </c>
      <c r="I188" s="528"/>
      <c r="J188" s="528">
        <f>J189</f>
        <v>2563.3000000000002</v>
      </c>
      <c r="K188" s="528"/>
      <c r="L188" s="199"/>
      <c r="N188" s="199"/>
      <c r="O188" s="199"/>
    </row>
    <row r="189" spans="1:15" s="200" customFormat="1" x14ac:dyDescent="0.25">
      <c r="A189" s="256" t="s">
        <v>42</v>
      </c>
      <c r="B189" s="193" t="s">
        <v>29</v>
      </c>
      <c r="C189" s="187">
        <v>13</v>
      </c>
      <c r="D189" s="286" t="s">
        <v>431</v>
      </c>
      <c r="E189" s="331">
        <v>800</v>
      </c>
      <c r="F189" s="159">
        <f>F190</f>
        <v>215.29999999999973</v>
      </c>
      <c r="G189" s="310"/>
      <c r="H189" s="528">
        <f>H190</f>
        <v>2697.6</v>
      </c>
      <c r="I189" s="528"/>
      <c r="J189" s="528">
        <f>J190</f>
        <v>2563.3000000000002</v>
      </c>
      <c r="K189" s="528"/>
      <c r="L189" s="199"/>
      <c r="N189" s="199"/>
      <c r="O189" s="199"/>
    </row>
    <row r="190" spans="1:15" s="200" customFormat="1" x14ac:dyDescent="0.25">
      <c r="A190" s="256" t="s">
        <v>136</v>
      </c>
      <c r="B190" s="193" t="s">
        <v>29</v>
      </c>
      <c r="C190" s="187">
        <v>13</v>
      </c>
      <c r="D190" s="286" t="s">
        <v>431</v>
      </c>
      <c r="E190" s="331">
        <v>870</v>
      </c>
      <c r="F190" s="159">
        <f>'ведом. 2025-2027'!AD121</f>
        <v>215.29999999999973</v>
      </c>
      <c r="G190" s="310"/>
      <c r="H190" s="528">
        <f>'ведом. 2025-2027'!AE121</f>
        <v>2697.6</v>
      </c>
      <c r="I190" s="528"/>
      <c r="J190" s="528">
        <f>'ведом. 2025-2027'!AF121</f>
        <v>2563.3000000000002</v>
      </c>
      <c r="K190" s="528"/>
      <c r="L190" s="199"/>
      <c r="N190" s="199"/>
      <c r="O190" s="199"/>
    </row>
    <row r="191" spans="1:15" s="138" customFormat="1" x14ac:dyDescent="0.25">
      <c r="A191" s="388" t="s">
        <v>11</v>
      </c>
      <c r="B191" s="194" t="s">
        <v>30</v>
      </c>
      <c r="C191" s="189"/>
      <c r="D191" s="284"/>
      <c r="E191" s="334"/>
      <c r="F191" s="161">
        <f t="shared" ref="F191:K191" si="29">F192+F199</f>
        <v>5293.4</v>
      </c>
      <c r="G191" s="351">
        <f t="shared" si="29"/>
        <v>4643.3999999999996</v>
      </c>
      <c r="H191" s="161">
        <f t="shared" si="29"/>
        <v>5095.3</v>
      </c>
      <c r="I191" s="161">
        <f t="shared" si="29"/>
        <v>5021.3</v>
      </c>
      <c r="J191" s="161">
        <f t="shared" si="29"/>
        <v>5267.1</v>
      </c>
      <c r="K191" s="161">
        <f t="shared" si="29"/>
        <v>5193.1000000000004</v>
      </c>
      <c r="L191" s="154"/>
      <c r="N191" s="154"/>
      <c r="O191" s="154"/>
    </row>
    <row r="192" spans="1:15" s="138" customFormat="1" x14ac:dyDescent="0.25">
      <c r="A192" s="379" t="s">
        <v>12</v>
      </c>
      <c r="B192" s="192" t="s">
        <v>30</v>
      </c>
      <c r="C192" s="4" t="s">
        <v>7</v>
      </c>
      <c r="D192" s="26"/>
      <c r="E192" s="329"/>
      <c r="F192" s="159">
        <f t="shared" ref="F192:K197" si="30">F193</f>
        <v>4643.3999999999996</v>
      </c>
      <c r="G192" s="310">
        <f t="shared" si="30"/>
        <v>4643.3999999999996</v>
      </c>
      <c r="H192" s="528">
        <f t="shared" si="30"/>
        <v>5021.3</v>
      </c>
      <c r="I192" s="528">
        <f t="shared" si="30"/>
        <v>5021.3</v>
      </c>
      <c r="J192" s="528">
        <f t="shared" si="30"/>
        <v>5193.1000000000004</v>
      </c>
      <c r="K192" s="528">
        <f t="shared" si="30"/>
        <v>5193.1000000000004</v>
      </c>
      <c r="L192" s="154"/>
      <c r="N192" s="154"/>
      <c r="O192" s="154"/>
    </row>
    <row r="193" spans="1:15" s="138" customFormat="1" ht="31.5" x14ac:dyDescent="0.25">
      <c r="A193" s="258" t="s">
        <v>298</v>
      </c>
      <c r="B193" s="192" t="s">
        <v>30</v>
      </c>
      <c r="C193" s="4" t="s">
        <v>7</v>
      </c>
      <c r="D193" s="156" t="s">
        <v>132</v>
      </c>
      <c r="E193" s="329"/>
      <c r="F193" s="159">
        <f t="shared" si="30"/>
        <v>4643.3999999999996</v>
      </c>
      <c r="G193" s="310">
        <f t="shared" si="30"/>
        <v>4643.3999999999996</v>
      </c>
      <c r="H193" s="528">
        <f t="shared" si="30"/>
        <v>5021.3</v>
      </c>
      <c r="I193" s="528">
        <f t="shared" si="30"/>
        <v>5021.3</v>
      </c>
      <c r="J193" s="528">
        <f t="shared" si="30"/>
        <v>5193.1000000000004</v>
      </c>
      <c r="K193" s="528">
        <f t="shared" si="30"/>
        <v>5193.1000000000004</v>
      </c>
      <c r="L193" s="154"/>
      <c r="N193" s="154"/>
      <c r="O193" s="154"/>
    </row>
    <row r="194" spans="1:15" s="138" customFormat="1" x14ac:dyDescent="0.25">
      <c r="A194" s="258" t="s">
        <v>48</v>
      </c>
      <c r="B194" s="192" t="s">
        <v>30</v>
      </c>
      <c r="C194" s="4" t="s">
        <v>7</v>
      </c>
      <c r="D194" s="156" t="s">
        <v>444</v>
      </c>
      <c r="E194" s="329"/>
      <c r="F194" s="159">
        <f t="shared" ref="F194:K196" si="31">F195</f>
        <v>4643.3999999999996</v>
      </c>
      <c r="G194" s="310">
        <f t="shared" si="31"/>
        <v>4643.3999999999996</v>
      </c>
      <c r="H194" s="528">
        <f t="shared" si="31"/>
        <v>5021.3</v>
      </c>
      <c r="I194" s="528">
        <f t="shared" si="31"/>
        <v>5021.3</v>
      </c>
      <c r="J194" s="528">
        <f t="shared" si="31"/>
        <v>5193.1000000000004</v>
      </c>
      <c r="K194" s="528">
        <f t="shared" si="31"/>
        <v>5193.1000000000004</v>
      </c>
      <c r="L194" s="154"/>
      <c r="N194" s="154"/>
      <c r="O194" s="154"/>
    </row>
    <row r="195" spans="1:15" s="138" customFormat="1" x14ac:dyDescent="0.25">
      <c r="A195" s="282" t="s">
        <v>457</v>
      </c>
      <c r="B195" s="192" t="s">
        <v>30</v>
      </c>
      <c r="C195" s="4" t="s">
        <v>7</v>
      </c>
      <c r="D195" s="156" t="s">
        <v>445</v>
      </c>
      <c r="E195" s="329"/>
      <c r="F195" s="159">
        <f t="shared" si="31"/>
        <v>4643.3999999999996</v>
      </c>
      <c r="G195" s="310">
        <f t="shared" si="31"/>
        <v>4643.3999999999996</v>
      </c>
      <c r="H195" s="528">
        <f t="shared" si="31"/>
        <v>5021.3</v>
      </c>
      <c r="I195" s="528">
        <f t="shared" si="31"/>
        <v>5021.3</v>
      </c>
      <c r="J195" s="528">
        <f t="shared" si="31"/>
        <v>5193.1000000000004</v>
      </c>
      <c r="K195" s="528">
        <f t="shared" si="31"/>
        <v>5193.1000000000004</v>
      </c>
      <c r="L195" s="154"/>
      <c r="N195" s="154"/>
      <c r="O195" s="154"/>
    </row>
    <row r="196" spans="1:15" s="138" customFormat="1" ht="31.5" x14ac:dyDescent="0.25">
      <c r="A196" s="258" t="s">
        <v>456</v>
      </c>
      <c r="B196" s="192" t="s">
        <v>30</v>
      </c>
      <c r="C196" s="4" t="s">
        <v>7</v>
      </c>
      <c r="D196" s="156" t="s">
        <v>452</v>
      </c>
      <c r="E196" s="335"/>
      <c r="F196" s="159">
        <f>F197</f>
        <v>4643.3999999999996</v>
      </c>
      <c r="G196" s="159">
        <f t="shared" si="31"/>
        <v>4643.3999999999996</v>
      </c>
      <c r="H196" s="528">
        <f t="shared" si="31"/>
        <v>5021.3</v>
      </c>
      <c r="I196" s="528">
        <f t="shared" si="31"/>
        <v>5021.3</v>
      </c>
      <c r="J196" s="528">
        <f t="shared" si="31"/>
        <v>5193.1000000000004</v>
      </c>
      <c r="K196" s="528">
        <f t="shared" si="31"/>
        <v>5193.1000000000004</v>
      </c>
      <c r="L196" s="154"/>
      <c r="N196" s="154"/>
      <c r="O196" s="154"/>
    </row>
    <row r="197" spans="1:15" s="138" customFormat="1" ht="47.25" x14ac:dyDescent="0.25">
      <c r="A197" s="379" t="s">
        <v>41</v>
      </c>
      <c r="B197" s="192" t="s">
        <v>30</v>
      </c>
      <c r="C197" s="4" t="s">
        <v>7</v>
      </c>
      <c r="D197" s="156" t="s">
        <v>452</v>
      </c>
      <c r="E197" s="330">
        <v>100</v>
      </c>
      <c r="F197" s="159">
        <f t="shared" si="30"/>
        <v>4643.3999999999996</v>
      </c>
      <c r="G197" s="310">
        <f t="shared" si="30"/>
        <v>4643.3999999999996</v>
      </c>
      <c r="H197" s="528">
        <f t="shared" si="30"/>
        <v>5021.3</v>
      </c>
      <c r="I197" s="528">
        <f t="shared" si="30"/>
        <v>5021.3</v>
      </c>
      <c r="J197" s="528">
        <f t="shared" si="30"/>
        <v>5193.1000000000004</v>
      </c>
      <c r="K197" s="528">
        <f t="shared" si="30"/>
        <v>5193.1000000000004</v>
      </c>
      <c r="L197" s="154"/>
      <c r="N197" s="154"/>
      <c r="O197" s="154"/>
    </row>
    <row r="198" spans="1:15" s="138" customFormat="1" x14ac:dyDescent="0.25">
      <c r="A198" s="379" t="s">
        <v>96</v>
      </c>
      <c r="B198" s="192" t="s">
        <v>30</v>
      </c>
      <c r="C198" s="4" t="s">
        <v>7</v>
      </c>
      <c r="D198" s="156" t="s">
        <v>452</v>
      </c>
      <c r="E198" s="330">
        <v>120</v>
      </c>
      <c r="F198" s="159">
        <f>'ведом. 2025-2027'!AD129</f>
        <v>4643.3999999999996</v>
      </c>
      <c r="G198" s="310">
        <f>F198</f>
        <v>4643.3999999999996</v>
      </c>
      <c r="H198" s="528">
        <f>'ведом. 2025-2027'!AE129</f>
        <v>5021.3</v>
      </c>
      <c r="I198" s="528">
        <f>H198</f>
        <v>5021.3</v>
      </c>
      <c r="J198" s="528">
        <f>'ведом. 2025-2027'!AF129</f>
        <v>5193.1000000000004</v>
      </c>
      <c r="K198" s="528">
        <f>J198</f>
        <v>5193.1000000000004</v>
      </c>
      <c r="L198" s="154"/>
      <c r="N198" s="154"/>
      <c r="O198" s="154"/>
    </row>
    <row r="199" spans="1:15" s="138" customFormat="1" x14ac:dyDescent="0.25">
      <c r="A199" s="379" t="s">
        <v>47</v>
      </c>
      <c r="B199" s="192" t="s">
        <v>30</v>
      </c>
      <c r="C199" s="4" t="s">
        <v>49</v>
      </c>
      <c r="D199" s="26"/>
      <c r="E199" s="330"/>
      <c r="F199" s="159">
        <f t="shared" ref="F199:J204" si="32">F200</f>
        <v>650</v>
      </c>
      <c r="G199" s="310"/>
      <c r="H199" s="528">
        <f t="shared" si="32"/>
        <v>74</v>
      </c>
      <c r="I199" s="528"/>
      <c r="J199" s="528">
        <f t="shared" si="32"/>
        <v>74</v>
      </c>
      <c r="K199" s="528"/>
      <c r="L199" s="154"/>
      <c r="N199" s="154"/>
      <c r="O199" s="154"/>
    </row>
    <row r="200" spans="1:15" s="138" customFormat="1" x14ac:dyDescent="0.25">
      <c r="A200" s="258" t="s">
        <v>186</v>
      </c>
      <c r="B200" s="192" t="s">
        <v>30</v>
      </c>
      <c r="C200" s="4" t="s">
        <v>49</v>
      </c>
      <c r="D200" s="156" t="s">
        <v>112</v>
      </c>
      <c r="E200" s="330"/>
      <c r="F200" s="159">
        <f t="shared" si="32"/>
        <v>650</v>
      </c>
      <c r="G200" s="310"/>
      <c r="H200" s="528">
        <f t="shared" si="32"/>
        <v>74</v>
      </c>
      <c r="I200" s="528"/>
      <c r="J200" s="528">
        <f t="shared" si="32"/>
        <v>74</v>
      </c>
      <c r="K200" s="528"/>
      <c r="L200" s="154"/>
      <c r="N200" s="154"/>
      <c r="O200" s="154"/>
    </row>
    <row r="201" spans="1:15" s="138" customFormat="1" x14ac:dyDescent="0.25">
      <c r="A201" s="258" t="s">
        <v>189</v>
      </c>
      <c r="B201" s="192" t="s">
        <v>30</v>
      </c>
      <c r="C201" s="4" t="s">
        <v>49</v>
      </c>
      <c r="D201" s="156" t="s">
        <v>190</v>
      </c>
      <c r="E201" s="330"/>
      <c r="F201" s="159">
        <f t="shared" si="32"/>
        <v>650</v>
      </c>
      <c r="G201" s="310"/>
      <c r="H201" s="528">
        <f t="shared" si="32"/>
        <v>74</v>
      </c>
      <c r="I201" s="528"/>
      <c r="J201" s="528">
        <f t="shared" si="32"/>
        <v>74</v>
      </c>
      <c r="K201" s="528"/>
      <c r="L201" s="154"/>
      <c r="N201" s="154"/>
      <c r="O201" s="154"/>
    </row>
    <row r="202" spans="1:15" s="138" customFormat="1" ht="31.5" x14ac:dyDescent="0.25">
      <c r="A202" s="258" t="s">
        <v>191</v>
      </c>
      <c r="B202" s="192" t="s">
        <v>30</v>
      </c>
      <c r="C202" s="4" t="s">
        <v>49</v>
      </c>
      <c r="D202" s="156" t="s">
        <v>192</v>
      </c>
      <c r="E202" s="330"/>
      <c r="F202" s="159">
        <f t="shared" si="32"/>
        <v>650</v>
      </c>
      <c r="G202" s="310"/>
      <c r="H202" s="528">
        <f t="shared" si="32"/>
        <v>74</v>
      </c>
      <c r="I202" s="528"/>
      <c r="J202" s="528">
        <f t="shared" si="32"/>
        <v>74</v>
      </c>
      <c r="K202" s="528"/>
      <c r="L202" s="154"/>
      <c r="N202" s="154"/>
      <c r="O202" s="154"/>
    </row>
    <row r="203" spans="1:15" s="138" customFormat="1" x14ac:dyDescent="0.25">
      <c r="A203" s="282" t="s">
        <v>221</v>
      </c>
      <c r="B203" s="192" t="s">
        <v>30</v>
      </c>
      <c r="C203" s="4" t="s">
        <v>49</v>
      </c>
      <c r="D203" s="285" t="s">
        <v>222</v>
      </c>
      <c r="E203" s="334"/>
      <c r="F203" s="159">
        <f t="shared" si="32"/>
        <v>650</v>
      </c>
      <c r="G203" s="310"/>
      <c r="H203" s="528">
        <f t="shared" si="32"/>
        <v>74</v>
      </c>
      <c r="I203" s="528"/>
      <c r="J203" s="528">
        <f t="shared" si="32"/>
        <v>74</v>
      </c>
      <c r="K203" s="528"/>
      <c r="L203" s="154"/>
      <c r="N203" s="154"/>
      <c r="O203" s="154"/>
    </row>
    <row r="204" spans="1:15" s="138" customFormat="1" x14ac:dyDescent="0.25">
      <c r="A204" s="379" t="s">
        <v>120</v>
      </c>
      <c r="B204" s="192" t="s">
        <v>30</v>
      </c>
      <c r="C204" s="4" t="s">
        <v>49</v>
      </c>
      <c r="D204" s="285" t="s">
        <v>222</v>
      </c>
      <c r="E204" s="336">
        <v>200</v>
      </c>
      <c r="F204" s="159">
        <f t="shared" si="32"/>
        <v>650</v>
      </c>
      <c r="G204" s="310"/>
      <c r="H204" s="528">
        <f t="shared" si="32"/>
        <v>74</v>
      </c>
      <c r="I204" s="528"/>
      <c r="J204" s="528">
        <f t="shared" si="32"/>
        <v>74</v>
      </c>
      <c r="K204" s="528"/>
      <c r="L204" s="154"/>
      <c r="N204" s="154"/>
      <c r="O204" s="154"/>
    </row>
    <row r="205" spans="1:15" s="138" customFormat="1" ht="31.5" x14ac:dyDescent="0.25">
      <c r="A205" s="379" t="s">
        <v>52</v>
      </c>
      <c r="B205" s="192" t="s">
        <v>30</v>
      </c>
      <c r="C205" s="4" t="s">
        <v>49</v>
      </c>
      <c r="D205" s="285" t="s">
        <v>222</v>
      </c>
      <c r="E205" s="336">
        <v>240</v>
      </c>
      <c r="F205" s="159">
        <f>'ведом. 2025-2027'!AD136</f>
        <v>650</v>
      </c>
      <c r="G205" s="310"/>
      <c r="H205" s="528">
        <f>'ведом. 2025-2027'!AE136</f>
        <v>74</v>
      </c>
      <c r="I205" s="528"/>
      <c r="J205" s="528">
        <f>'ведом. 2025-2027'!AF136</f>
        <v>74</v>
      </c>
      <c r="K205" s="528"/>
      <c r="L205" s="154"/>
      <c r="N205" s="154"/>
      <c r="O205" s="154"/>
    </row>
    <row r="206" spans="1:15" s="138" customFormat="1" x14ac:dyDescent="0.25">
      <c r="A206" s="388" t="s">
        <v>46</v>
      </c>
      <c r="B206" s="194" t="s">
        <v>7</v>
      </c>
      <c r="C206" s="189"/>
      <c r="D206" s="284"/>
      <c r="E206" s="334"/>
      <c r="F206" s="161">
        <f>F207+F222+F252</f>
        <v>49580.6</v>
      </c>
      <c r="G206" s="351"/>
      <c r="H206" s="161">
        <f>H207+H222+H252</f>
        <v>24976.799999999999</v>
      </c>
      <c r="I206" s="161"/>
      <c r="J206" s="161">
        <f>J207+J222+J252</f>
        <v>22943.199999999997</v>
      </c>
      <c r="K206" s="161"/>
      <c r="L206" s="154"/>
      <c r="N206" s="154"/>
      <c r="O206" s="154"/>
    </row>
    <row r="207" spans="1:15" s="138" customFormat="1" x14ac:dyDescent="0.25">
      <c r="A207" s="256" t="s">
        <v>365</v>
      </c>
      <c r="B207" s="192" t="s">
        <v>7</v>
      </c>
      <c r="C207" s="4" t="s">
        <v>22</v>
      </c>
      <c r="D207" s="26"/>
      <c r="E207" s="329"/>
      <c r="F207" s="159">
        <f>F208</f>
        <v>1277</v>
      </c>
      <c r="G207" s="310"/>
      <c r="H207" s="528">
        <f>H208</f>
        <v>1177</v>
      </c>
      <c r="I207" s="528"/>
      <c r="J207" s="528">
        <f>J208</f>
        <v>1177</v>
      </c>
      <c r="K207" s="528"/>
      <c r="L207" s="154"/>
      <c r="N207" s="154"/>
      <c r="O207" s="154"/>
    </row>
    <row r="208" spans="1:15" s="138" customFormat="1" ht="31.5" x14ac:dyDescent="0.25">
      <c r="A208" s="262" t="s">
        <v>161</v>
      </c>
      <c r="B208" s="192" t="s">
        <v>7</v>
      </c>
      <c r="C208" s="4" t="s">
        <v>22</v>
      </c>
      <c r="D208" s="26" t="s">
        <v>102</v>
      </c>
      <c r="E208" s="329"/>
      <c r="F208" s="159">
        <f>F209</f>
        <v>1277</v>
      </c>
      <c r="G208" s="310"/>
      <c r="H208" s="528">
        <f>H209</f>
        <v>1177</v>
      </c>
      <c r="I208" s="528"/>
      <c r="J208" s="528">
        <f>J209</f>
        <v>1177</v>
      </c>
      <c r="K208" s="528"/>
      <c r="L208" s="154"/>
      <c r="N208" s="154"/>
      <c r="O208" s="154"/>
    </row>
    <row r="209" spans="1:15" s="138" customFormat="1" ht="31.5" x14ac:dyDescent="0.25">
      <c r="A209" s="262" t="s">
        <v>583</v>
      </c>
      <c r="B209" s="192" t="s">
        <v>7</v>
      </c>
      <c r="C209" s="4" t="s">
        <v>22</v>
      </c>
      <c r="D209" s="156" t="s">
        <v>103</v>
      </c>
      <c r="E209" s="329"/>
      <c r="F209" s="159">
        <f>F210+F218+F214</f>
        <v>1277</v>
      </c>
      <c r="G209" s="528"/>
      <c r="H209" s="528">
        <f t="shared" ref="H209:J209" si="33">H210+H218+H214</f>
        <v>1177</v>
      </c>
      <c r="I209" s="528"/>
      <c r="J209" s="528">
        <f t="shared" si="33"/>
        <v>1177</v>
      </c>
      <c r="K209" s="528"/>
      <c r="L209" s="154"/>
      <c r="N209" s="154"/>
      <c r="O209" s="154"/>
    </row>
    <row r="210" spans="1:15" s="138" customFormat="1" ht="78.75" x14ac:dyDescent="0.25">
      <c r="A210" s="281" t="s">
        <v>586</v>
      </c>
      <c r="B210" s="192" t="s">
        <v>7</v>
      </c>
      <c r="C210" s="4" t="s">
        <v>22</v>
      </c>
      <c r="D210" s="156" t="s">
        <v>124</v>
      </c>
      <c r="E210" s="329"/>
      <c r="F210" s="159">
        <f t="shared" ref="F210:J211" si="34">F211</f>
        <v>727</v>
      </c>
      <c r="G210" s="310"/>
      <c r="H210" s="528">
        <f t="shared" si="34"/>
        <v>727</v>
      </c>
      <c r="I210" s="528"/>
      <c r="J210" s="528">
        <f t="shared" si="34"/>
        <v>727</v>
      </c>
      <c r="K210" s="528"/>
      <c r="L210" s="154"/>
      <c r="N210" s="154"/>
      <c r="O210" s="154"/>
    </row>
    <row r="211" spans="1:15" s="138" customFormat="1" ht="31.5" x14ac:dyDescent="0.25">
      <c r="A211" s="260" t="s">
        <v>174</v>
      </c>
      <c r="B211" s="192" t="s">
        <v>7</v>
      </c>
      <c r="C211" s="4" t="s">
        <v>22</v>
      </c>
      <c r="D211" s="156" t="s">
        <v>175</v>
      </c>
      <c r="E211" s="329"/>
      <c r="F211" s="159">
        <f>F212</f>
        <v>727</v>
      </c>
      <c r="G211" s="310"/>
      <c r="H211" s="528">
        <f t="shared" si="34"/>
        <v>727</v>
      </c>
      <c r="I211" s="528"/>
      <c r="J211" s="528">
        <f t="shared" si="34"/>
        <v>727</v>
      </c>
      <c r="K211" s="528"/>
      <c r="L211" s="154"/>
      <c r="N211" s="154"/>
      <c r="O211" s="154"/>
    </row>
    <row r="212" spans="1:15" s="138" customFormat="1" x14ac:dyDescent="0.25">
      <c r="A212" s="256" t="s">
        <v>120</v>
      </c>
      <c r="B212" s="192" t="s">
        <v>7</v>
      </c>
      <c r="C212" s="4" t="s">
        <v>22</v>
      </c>
      <c r="D212" s="156" t="s">
        <v>175</v>
      </c>
      <c r="E212" s="329">
        <v>200</v>
      </c>
      <c r="F212" s="159">
        <f>F213</f>
        <v>727</v>
      </c>
      <c r="G212" s="310"/>
      <c r="H212" s="528">
        <f>H213</f>
        <v>727</v>
      </c>
      <c r="I212" s="528"/>
      <c r="J212" s="528">
        <f>J213</f>
        <v>727</v>
      </c>
      <c r="K212" s="528"/>
      <c r="L212" s="154"/>
      <c r="N212" s="154"/>
      <c r="O212" s="154"/>
    </row>
    <row r="213" spans="1:15" s="138" customFormat="1" ht="31.5" x14ac:dyDescent="0.25">
      <c r="A213" s="256" t="s">
        <v>52</v>
      </c>
      <c r="B213" s="192" t="s">
        <v>7</v>
      </c>
      <c r="C213" s="4" t="s">
        <v>22</v>
      </c>
      <c r="D213" s="156" t="s">
        <v>175</v>
      </c>
      <c r="E213" s="329">
        <v>240</v>
      </c>
      <c r="F213" s="159">
        <f>'ведом. 2025-2027'!AD144</f>
        <v>727</v>
      </c>
      <c r="G213" s="310"/>
      <c r="H213" s="528">
        <f>'ведом. 2025-2027'!AE144</f>
        <v>727</v>
      </c>
      <c r="I213" s="528"/>
      <c r="J213" s="528">
        <f>'ведом. 2025-2027'!AF144</f>
        <v>727</v>
      </c>
      <c r="K213" s="528"/>
      <c r="L213" s="154"/>
      <c r="N213" s="154"/>
      <c r="O213" s="154"/>
    </row>
    <row r="214" spans="1:15" s="525" customFormat="1" ht="47.25" x14ac:dyDescent="0.25">
      <c r="A214" s="457" t="s">
        <v>682</v>
      </c>
      <c r="B214" s="459" t="s">
        <v>7</v>
      </c>
      <c r="C214" s="460" t="s">
        <v>22</v>
      </c>
      <c r="D214" s="464" t="s">
        <v>734</v>
      </c>
      <c r="E214" s="462"/>
      <c r="F214" s="528">
        <f>F215</f>
        <v>100</v>
      </c>
      <c r="G214" s="528"/>
      <c r="H214" s="528">
        <f t="shared" ref="H214:J216" si="35">H215</f>
        <v>0</v>
      </c>
      <c r="I214" s="528"/>
      <c r="J214" s="528">
        <f t="shared" si="35"/>
        <v>0</v>
      </c>
      <c r="K214" s="528"/>
      <c r="L214" s="527"/>
      <c r="N214" s="527"/>
      <c r="O214" s="527"/>
    </row>
    <row r="215" spans="1:15" s="525" customFormat="1" ht="31.5" x14ac:dyDescent="0.25">
      <c r="A215" s="457" t="s">
        <v>683</v>
      </c>
      <c r="B215" s="459" t="s">
        <v>7</v>
      </c>
      <c r="C215" s="460" t="s">
        <v>22</v>
      </c>
      <c r="D215" s="464" t="s">
        <v>684</v>
      </c>
      <c r="E215" s="462"/>
      <c r="F215" s="528">
        <f>F216</f>
        <v>100</v>
      </c>
      <c r="G215" s="528"/>
      <c r="H215" s="528">
        <f t="shared" si="35"/>
        <v>0</v>
      </c>
      <c r="I215" s="528"/>
      <c r="J215" s="528">
        <f t="shared" si="35"/>
        <v>0</v>
      </c>
      <c r="K215" s="528"/>
      <c r="L215" s="527"/>
      <c r="N215" s="527"/>
      <c r="O215" s="527"/>
    </row>
    <row r="216" spans="1:15" s="525" customFormat="1" x14ac:dyDescent="0.25">
      <c r="A216" s="457" t="s">
        <v>120</v>
      </c>
      <c r="B216" s="459" t="s">
        <v>7</v>
      </c>
      <c r="C216" s="460" t="s">
        <v>22</v>
      </c>
      <c r="D216" s="464" t="s">
        <v>684</v>
      </c>
      <c r="E216" s="462">
        <v>200</v>
      </c>
      <c r="F216" s="528">
        <f>F217</f>
        <v>100</v>
      </c>
      <c r="G216" s="528"/>
      <c r="H216" s="528">
        <f t="shared" si="35"/>
        <v>0</v>
      </c>
      <c r="I216" s="528"/>
      <c r="J216" s="528">
        <f t="shared" si="35"/>
        <v>0</v>
      </c>
      <c r="K216" s="528"/>
      <c r="L216" s="527"/>
      <c r="N216" s="527"/>
      <c r="O216" s="527"/>
    </row>
    <row r="217" spans="1:15" s="525" customFormat="1" ht="31.5" x14ac:dyDescent="0.25">
      <c r="A217" s="529" t="s">
        <v>52</v>
      </c>
      <c r="B217" s="459" t="s">
        <v>7</v>
      </c>
      <c r="C217" s="460" t="s">
        <v>22</v>
      </c>
      <c r="D217" s="464" t="s">
        <v>684</v>
      </c>
      <c r="E217" s="462">
        <v>240</v>
      </c>
      <c r="F217" s="528">
        <f>'ведом. 2025-2027'!AD148</f>
        <v>100</v>
      </c>
      <c r="G217" s="530"/>
      <c r="H217" s="528">
        <f>'ведом. 2025-2027'!AE148</f>
        <v>0</v>
      </c>
      <c r="I217" s="528"/>
      <c r="J217" s="528">
        <f>'ведом. 2025-2027'!AF148</f>
        <v>0</v>
      </c>
      <c r="K217" s="528"/>
      <c r="L217" s="527"/>
      <c r="N217" s="527"/>
      <c r="O217" s="527"/>
    </row>
    <row r="218" spans="1:15" s="138" customFormat="1" ht="47.25" x14ac:dyDescent="0.25">
      <c r="A218" s="260" t="s">
        <v>559</v>
      </c>
      <c r="B218" s="192" t="s">
        <v>7</v>
      </c>
      <c r="C218" s="4" t="s">
        <v>22</v>
      </c>
      <c r="D218" s="156" t="s">
        <v>558</v>
      </c>
      <c r="E218" s="332"/>
      <c r="F218" s="159">
        <f>F219</f>
        <v>450</v>
      </c>
      <c r="G218" s="310"/>
      <c r="H218" s="528">
        <f>H219</f>
        <v>450</v>
      </c>
      <c r="I218" s="528"/>
      <c r="J218" s="528">
        <f>J219</f>
        <v>450</v>
      </c>
      <c r="K218" s="528"/>
      <c r="L218" s="154"/>
      <c r="N218" s="154"/>
      <c r="O218" s="154"/>
    </row>
    <row r="219" spans="1:15" s="138" customFormat="1" ht="31.5" x14ac:dyDescent="0.25">
      <c r="A219" s="261" t="s">
        <v>560</v>
      </c>
      <c r="B219" s="192" t="s">
        <v>7</v>
      </c>
      <c r="C219" s="4" t="s">
        <v>22</v>
      </c>
      <c r="D219" s="156" t="s">
        <v>561</v>
      </c>
      <c r="E219" s="332"/>
      <c r="F219" s="159">
        <f>F220</f>
        <v>450</v>
      </c>
      <c r="G219" s="310"/>
      <c r="H219" s="528">
        <f>H220</f>
        <v>450</v>
      </c>
      <c r="I219" s="528"/>
      <c r="J219" s="528">
        <f>J220</f>
        <v>450</v>
      </c>
      <c r="K219" s="528"/>
      <c r="L219" s="154"/>
      <c r="N219" s="154"/>
      <c r="O219" s="154"/>
    </row>
    <row r="220" spans="1:15" s="138" customFormat="1" x14ac:dyDescent="0.25">
      <c r="A220" s="256" t="s">
        <v>120</v>
      </c>
      <c r="B220" s="192" t="s">
        <v>7</v>
      </c>
      <c r="C220" s="4" t="s">
        <v>22</v>
      </c>
      <c r="D220" s="156" t="s">
        <v>561</v>
      </c>
      <c r="E220" s="332" t="s">
        <v>37</v>
      </c>
      <c r="F220" s="159">
        <f>F221</f>
        <v>450</v>
      </c>
      <c r="G220" s="310"/>
      <c r="H220" s="528">
        <f>H221</f>
        <v>450</v>
      </c>
      <c r="I220" s="528"/>
      <c r="J220" s="528">
        <f>J221</f>
        <v>450</v>
      </c>
      <c r="K220" s="528"/>
      <c r="L220" s="154"/>
      <c r="N220" s="154"/>
      <c r="O220" s="154"/>
    </row>
    <row r="221" spans="1:15" s="138" customFormat="1" ht="31.5" x14ac:dyDescent="0.25">
      <c r="A221" s="256" t="s">
        <v>52</v>
      </c>
      <c r="B221" s="192" t="s">
        <v>7</v>
      </c>
      <c r="C221" s="4" t="s">
        <v>22</v>
      </c>
      <c r="D221" s="156" t="s">
        <v>561</v>
      </c>
      <c r="E221" s="332" t="s">
        <v>65</v>
      </c>
      <c r="F221" s="159">
        <f>'ведом. 2025-2027'!AD152</f>
        <v>450</v>
      </c>
      <c r="G221" s="310"/>
      <c r="H221" s="528">
        <f>'ведом. 2025-2027'!AE152</f>
        <v>450</v>
      </c>
      <c r="I221" s="528"/>
      <c r="J221" s="528">
        <f>'ведом. 2025-2027'!AF152</f>
        <v>450</v>
      </c>
      <c r="K221" s="528"/>
      <c r="L221" s="154"/>
      <c r="N221" s="154"/>
      <c r="O221" s="154"/>
    </row>
    <row r="222" spans="1:15" s="138" customFormat="1" ht="31.5" x14ac:dyDescent="0.25">
      <c r="A222" s="256" t="s">
        <v>366</v>
      </c>
      <c r="B222" s="192" t="s">
        <v>7</v>
      </c>
      <c r="C222" s="4" t="s">
        <v>36</v>
      </c>
      <c r="D222" s="26"/>
      <c r="E222" s="329"/>
      <c r="F222" s="159">
        <f>F223</f>
        <v>28959.8</v>
      </c>
      <c r="G222" s="159"/>
      <c r="H222" s="528">
        <f>H223</f>
        <v>11681</v>
      </c>
      <c r="I222" s="528"/>
      <c r="J222" s="528">
        <f>J223</f>
        <v>11717</v>
      </c>
      <c r="K222" s="528"/>
      <c r="L222" s="154"/>
      <c r="N222" s="154"/>
      <c r="O222" s="154"/>
    </row>
    <row r="223" spans="1:15" s="138" customFormat="1" ht="31.5" x14ac:dyDescent="0.25">
      <c r="A223" s="262" t="s">
        <v>161</v>
      </c>
      <c r="B223" s="192" t="s">
        <v>7</v>
      </c>
      <c r="C223" s="4" t="s">
        <v>36</v>
      </c>
      <c r="D223" s="26" t="s">
        <v>102</v>
      </c>
      <c r="E223" s="329"/>
      <c r="F223" s="159">
        <f>F224+F233+F245+F240</f>
        <v>28959.8</v>
      </c>
      <c r="G223" s="159"/>
      <c r="H223" s="528">
        <f>H224+H233+H245+H240</f>
        <v>11681</v>
      </c>
      <c r="I223" s="528"/>
      <c r="J223" s="528">
        <f>J224+J233+J245+J240</f>
        <v>11717</v>
      </c>
      <c r="K223" s="528"/>
      <c r="L223" s="154"/>
      <c r="N223" s="154"/>
      <c r="O223" s="154"/>
    </row>
    <row r="224" spans="1:15" s="138" customFormat="1" ht="31.5" x14ac:dyDescent="0.25">
      <c r="A224" s="463" t="s">
        <v>728</v>
      </c>
      <c r="B224" s="192" t="s">
        <v>7</v>
      </c>
      <c r="C224" s="4" t="s">
        <v>36</v>
      </c>
      <c r="D224" s="156" t="s">
        <v>107</v>
      </c>
      <c r="E224" s="332"/>
      <c r="F224" s="159">
        <f>F225+F229</f>
        <v>567</v>
      </c>
      <c r="G224" s="159"/>
      <c r="H224" s="528">
        <f>H225+H229</f>
        <v>567</v>
      </c>
      <c r="I224" s="528"/>
      <c r="J224" s="528">
        <f>J225+J229</f>
        <v>567</v>
      </c>
      <c r="K224" s="528"/>
      <c r="L224" s="154"/>
      <c r="N224" s="154"/>
      <c r="O224" s="154"/>
    </row>
    <row r="225" spans="1:15" s="177" customFormat="1" ht="31.5" x14ac:dyDescent="0.25">
      <c r="A225" s="281" t="s">
        <v>729</v>
      </c>
      <c r="B225" s="192" t="s">
        <v>7</v>
      </c>
      <c r="C225" s="4" t="s">
        <v>36</v>
      </c>
      <c r="D225" s="156" t="s">
        <v>171</v>
      </c>
      <c r="E225" s="272"/>
      <c r="F225" s="159">
        <f>F226</f>
        <v>340</v>
      </c>
      <c r="G225" s="310"/>
      <c r="H225" s="528">
        <f>H226</f>
        <v>340</v>
      </c>
      <c r="I225" s="528"/>
      <c r="J225" s="528">
        <f>J226</f>
        <v>340</v>
      </c>
      <c r="K225" s="528"/>
      <c r="L225" s="154"/>
      <c r="N225" s="154"/>
      <c r="O225" s="154"/>
    </row>
    <row r="226" spans="1:15" s="138" customFormat="1" ht="33.75" customHeight="1" x14ac:dyDescent="0.25">
      <c r="A226" s="262" t="s">
        <v>760</v>
      </c>
      <c r="B226" s="192" t="s">
        <v>7</v>
      </c>
      <c r="C226" s="4" t="s">
        <v>36</v>
      </c>
      <c r="D226" s="156" t="s">
        <v>555</v>
      </c>
      <c r="E226" s="332"/>
      <c r="F226" s="159">
        <f>F227</f>
        <v>340</v>
      </c>
      <c r="G226" s="310"/>
      <c r="H226" s="528">
        <f>H227</f>
        <v>340</v>
      </c>
      <c r="I226" s="528"/>
      <c r="J226" s="528">
        <f>J227</f>
        <v>340</v>
      </c>
      <c r="K226" s="528"/>
      <c r="L226" s="154"/>
      <c r="N226" s="154"/>
      <c r="O226" s="154"/>
    </row>
    <row r="227" spans="1:15" s="138" customFormat="1" x14ac:dyDescent="0.25">
      <c r="A227" s="379" t="s">
        <v>120</v>
      </c>
      <c r="B227" s="192" t="s">
        <v>7</v>
      </c>
      <c r="C227" s="4" t="s">
        <v>36</v>
      </c>
      <c r="D227" s="156" t="s">
        <v>555</v>
      </c>
      <c r="E227" s="337" t="s">
        <v>37</v>
      </c>
      <c r="F227" s="159">
        <f>F228</f>
        <v>340</v>
      </c>
      <c r="G227" s="310"/>
      <c r="H227" s="528">
        <f>H228</f>
        <v>340</v>
      </c>
      <c r="I227" s="528"/>
      <c r="J227" s="528">
        <f>J228</f>
        <v>340</v>
      </c>
      <c r="K227" s="528"/>
      <c r="L227" s="154"/>
      <c r="N227" s="154"/>
      <c r="O227" s="154"/>
    </row>
    <row r="228" spans="1:15" s="138" customFormat="1" ht="31.5" x14ac:dyDescent="0.25">
      <c r="A228" s="379" t="s">
        <v>52</v>
      </c>
      <c r="B228" s="192" t="s">
        <v>7</v>
      </c>
      <c r="C228" s="4" t="s">
        <v>36</v>
      </c>
      <c r="D228" s="156" t="s">
        <v>555</v>
      </c>
      <c r="E228" s="337" t="s">
        <v>65</v>
      </c>
      <c r="F228" s="159">
        <f>'ведом. 2025-2027'!AD159</f>
        <v>340</v>
      </c>
      <c r="G228" s="310"/>
      <c r="H228" s="528">
        <f xml:space="preserve"> 'ведом. 2025-2027'!AE159</f>
        <v>340</v>
      </c>
      <c r="I228" s="528"/>
      <c r="J228" s="528">
        <f>'ведом. 2025-2027'!AF159</f>
        <v>340</v>
      </c>
      <c r="K228" s="528"/>
      <c r="L228" s="154"/>
      <c r="N228" s="154"/>
      <c r="O228" s="154"/>
    </row>
    <row r="229" spans="1:15" s="138" customFormat="1" ht="47.25" x14ac:dyDescent="0.25">
      <c r="A229" s="529" t="s">
        <v>731</v>
      </c>
      <c r="B229" s="192" t="s">
        <v>7</v>
      </c>
      <c r="C229" s="4" t="s">
        <v>36</v>
      </c>
      <c r="D229" s="156" t="s">
        <v>556</v>
      </c>
      <c r="E229" s="332"/>
      <c r="F229" s="159">
        <f>F230</f>
        <v>227</v>
      </c>
      <c r="G229" s="310"/>
      <c r="H229" s="528">
        <f>H230</f>
        <v>227</v>
      </c>
      <c r="I229" s="528"/>
      <c r="J229" s="528">
        <f>J230</f>
        <v>227</v>
      </c>
      <c r="K229" s="528"/>
      <c r="L229" s="154"/>
      <c r="N229" s="154"/>
      <c r="O229" s="154"/>
    </row>
    <row r="230" spans="1:15" s="138" customFormat="1" ht="31.5" x14ac:dyDescent="0.25">
      <c r="A230" s="256" t="s">
        <v>760</v>
      </c>
      <c r="B230" s="192" t="s">
        <v>7</v>
      </c>
      <c r="C230" s="4" t="s">
        <v>36</v>
      </c>
      <c r="D230" s="156" t="s">
        <v>557</v>
      </c>
      <c r="E230" s="332"/>
      <c r="F230" s="159">
        <f>F231</f>
        <v>227</v>
      </c>
      <c r="G230" s="310"/>
      <c r="H230" s="528">
        <f>H231</f>
        <v>227</v>
      </c>
      <c r="I230" s="528"/>
      <c r="J230" s="528">
        <f>J231</f>
        <v>227</v>
      </c>
      <c r="K230" s="528"/>
      <c r="L230" s="154"/>
      <c r="N230" s="154"/>
      <c r="O230" s="154"/>
    </row>
    <row r="231" spans="1:15" s="138" customFormat="1" x14ac:dyDescent="0.25">
      <c r="A231" s="256" t="s">
        <v>120</v>
      </c>
      <c r="B231" s="192" t="s">
        <v>7</v>
      </c>
      <c r="C231" s="4" t="s">
        <v>36</v>
      </c>
      <c r="D231" s="156" t="s">
        <v>557</v>
      </c>
      <c r="E231" s="332" t="s">
        <v>37</v>
      </c>
      <c r="F231" s="159">
        <f>F232</f>
        <v>227</v>
      </c>
      <c r="G231" s="310"/>
      <c r="H231" s="528">
        <f>H232</f>
        <v>227</v>
      </c>
      <c r="I231" s="528"/>
      <c r="J231" s="528">
        <f>J232</f>
        <v>227</v>
      </c>
      <c r="K231" s="528"/>
      <c r="L231" s="154"/>
      <c r="N231" s="154"/>
      <c r="O231" s="154"/>
    </row>
    <row r="232" spans="1:15" s="177" customFormat="1" ht="31.5" x14ac:dyDescent="0.25">
      <c r="A232" s="256" t="s">
        <v>52</v>
      </c>
      <c r="B232" s="192" t="s">
        <v>7</v>
      </c>
      <c r="C232" s="4" t="s">
        <v>36</v>
      </c>
      <c r="D232" s="156" t="s">
        <v>557</v>
      </c>
      <c r="E232" s="332" t="s">
        <v>65</v>
      </c>
      <c r="F232" s="159">
        <f>'ведом. 2025-2027'!AD163</f>
        <v>227</v>
      </c>
      <c r="G232" s="310"/>
      <c r="H232" s="528">
        <f>'ведом. 2025-2027'!AE163</f>
        <v>227</v>
      </c>
      <c r="I232" s="528"/>
      <c r="J232" s="528">
        <f>'ведом. 2025-2027'!AF163</f>
        <v>227</v>
      </c>
      <c r="K232" s="528"/>
      <c r="L232" s="154"/>
      <c r="N232" s="154"/>
      <c r="O232" s="154"/>
    </row>
    <row r="233" spans="1:15" s="138" customFormat="1" ht="31.5" x14ac:dyDescent="0.25">
      <c r="A233" s="262" t="s">
        <v>357</v>
      </c>
      <c r="B233" s="192" t="s">
        <v>7</v>
      </c>
      <c r="C233" s="4" t="s">
        <v>36</v>
      </c>
      <c r="D233" s="156" t="s">
        <v>104</v>
      </c>
      <c r="E233" s="330"/>
      <c r="F233" s="159">
        <f>F234</f>
        <v>694</v>
      </c>
      <c r="G233" s="310"/>
      <c r="H233" s="528">
        <f>H234</f>
        <v>694</v>
      </c>
      <c r="I233" s="528"/>
      <c r="J233" s="528">
        <f>J234</f>
        <v>694</v>
      </c>
      <c r="K233" s="528"/>
      <c r="L233" s="154"/>
      <c r="N233" s="154"/>
      <c r="O233" s="154"/>
    </row>
    <row r="234" spans="1:15" s="138" customFormat="1" ht="31.5" x14ac:dyDescent="0.25">
      <c r="A234" s="260" t="s">
        <v>562</v>
      </c>
      <c r="B234" s="192" t="s">
        <v>7</v>
      </c>
      <c r="C234" s="4" t="s">
        <v>36</v>
      </c>
      <c r="D234" s="156" t="s">
        <v>125</v>
      </c>
      <c r="E234" s="332"/>
      <c r="F234" s="159">
        <f>F235</f>
        <v>694</v>
      </c>
      <c r="G234" s="310"/>
      <c r="H234" s="528">
        <f>H235</f>
        <v>694</v>
      </c>
      <c r="I234" s="528"/>
      <c r="J234" s="528">
        <f>J235</f>
        <v>694</v>
      </c>
      <c r="K234" s="528"/>
      <c r="L234" s="154"/>
      <c r="N234" s="154"/>
      <c r="O234" s="154"/>
    </row>
    <row r="235" spans="1:15" s="138" customFormat="1" ht="31.5" x14ac:dyDescent="0.25">
      <c r="A235" s="485" t="s">
        <v>761</v>
      </c>
      <c r="B235" s="192" t="s">
        <v>7</v>
      </c>
      <c r="C235" s="4" t="s">
        <v>36</v>
      </c>
      <c r="D235" s="156" t="s">
        <v>173</v>
      </c>
      <c r="E235" s="330"/>
      <c r="F235" s="159">
        <f>F236+F238</f>
        <v>694</v>
      </c>
      <c r="G235" s="528"/>
      <c r="H235" s="528">
        <f t="shared" ref="H235:J235" si="36">H236+H238</f>
        <v>694</v>
      </c>
      <c r="I235" s="528"/>
      <c r="J235" s="528">
        <f t="shared" si="36"/>
        <v>694</v>
      </c>
      <c r="K235" s="528"/>
      <c r="L235" s="154"/>
      <c r="N235" s="154"/>
      <c r="O235" s="154"/>
    </row>
    <row r="236" spans="1:15" s="138" customFormat="1" x14ac:dyDescent="0.25">
      <c r="A236" s="256" t="s">
        <v>120</v>
      </c>
      <c r="B236" s="192" t="s">
        <v>7</v>
      </c>
      <c r="C236" s="4" t="s">
        <v>36</v>
      </c>
      <c r="D236" s="156" t="s">
        <v>173</v>
      </c>
      <c r="E236" s="332" t="s">
        <v>37</v>
      </c>
      <c r="F236" s="159">
        <f>F237</f>
        <v>355.5</v>
      </c>
      <c r="G236" s="310"/>
      <c r="H236" s="528">
        <f>H237</f>
        <v>355.5</v>
      </c>
      <c r="I236" s="528"/>
      <c r="J236" s="528">
        <f>J237</f>
        <v>355.5</v>
      </c>
      <c r="K236" s="528"/>
      <c r="L236" s="154"/>
      <c r="N236" s="154"/>
      <c r="O236" s="154"/>
    </row>
    <row r="237" spans="1:15" s="138" customFormat="1" ht="31.5" x14ac:dyDescent="0.25">
      <c r="A237" s="256" t="s">
        <v>52</v>
      </c>
      <c r="B237" s="192" t="s">
        <v>7</v>
      </c>
      <c r="C237" s="4" t="s">
        <v>36</v>
      </c>
      <c r="D237" s="156" t="s">
        <v>173</v>
      </c>
      <c r="E237" s="332" t="s">
        <v>65</v>
      </c>
      <c r="F237" s="159">
        <f>'ведом. 2025-2027'!AD168</f>
        <v>355.5</v>
      </c>
      <c r="G237" s="310"/>
      <c r="H237" s="528">
        <f>'ведом. 2025-2027'!AE168</f>
        <v>355.5</v>
      </c>
      <c r="I237" s="528"/>
      <c r="J237" s="528">
        <f>'ведом. 2025-2027'!AF168</f>
        <v>355.5</v>
      </c>
      <c r="K237" s="528"/>
      <c r="L237" s="154"/>
      <c r="N237" s="154"/>
      <c r="O237" s="154"/>
    </row>
    <row r="238" spans="1:15" s="525" customFormat="1" ht="31.5" x14ac:dyDescent="0.25">
      <c r="A238" s="529" t="s">
        <v>60</v>
      </c>
      <c r="B238" s="192" t="s">
        <v>7</v>
      </c>
      <c r="C238" s="522" t="s">
        <v>36</v>
      </c>
      <c r="D238" s="156" t="s">
        <v>173</v>
      </c>
      <c r="E238" s="332" t="s">
        <v>387</v>
      </c>
      <c r="F238" s="528">
        <f>F239</f>
        <v>338.5</v>
      </c>
      <c r="G238" s="528"/>
      <c r="H238" s="528">
        <f t="shared" ref="H238:J238" si="37">H239</f>
        <v>338.5</v>
      </c>
      <c r="I238" s="528"/>
      <c r="J238" s="528">
        <f t="shared" si="37"/>
        <v>338.5</v>
      </c>
      <c r="K238" s="528"/>
      <c r="L238" s="527"/>
      <c r="N238" s="527"/>
      <c r="O238" s="527"/>
    </row>
    <row r="239" spans="1:15" s="525" customFormat="1" x14ac:dyDescent="0.25">
      <c r="A239" s="529" t="s">
        <v>61</v>
      </c>
      <c r="B239" s="192" t="s">
        <v>7</v>
      </c>
      <c r="C239" s="522" t="s">
        <v>36</v>
      </c>
      <c r="D239" s="156" t="s">
        <v>173</v>
      </c>
      <c r="E239" s="332" t="s">
        <v>388</v>
      </c>
      <c r="F239" s="528">
        <f>'ведом. 2025-2027'!AD170</f>
        <v>338.5</v>
      </c>
      <c r="G239" s="530"/>
      <c r="H239" s="528">
        <f>'ведом. 2025-2027'!AE170</f>
        <v>338.5</v>
      </c>
      <c r="I239" s="528"/>
      <c r="J239" s="528">
        <f>'ведом. 2025-2027'!AF170</f>
        <v>338.5</v>
      </c>
      <c r="K239" s="528"/>
      <c r="L239" s="527"/>
      <c r="N239" s="527"/>
      <c r="O239" s="527"/>
    </row>
    <row r="240" spans="1:15" s="177" customFormat="1" ht="31.5" x14ac:dyDescent="0.25">
      <c r="A240" s="256" t="s">
        <v>563</v>
      </c>
      <c r="B240" s="192" t="s">
        <v>7</v>
      </c>
      <c r="C240" s="4" t="s">
        <v>36</v>
      </c>
      <c r="D240" s="156" t="s">
        <v>108</v>
      </c>
      <c r="E240" s="332"/>
      <c r="F240" s="159">
        <f>F241</f>
        <v>770</v>
      </c>
      <c r="G240" s="310"/>
      <c r="H240" s="528">
        <f>H241</f>
        <v>770</v>
      </c>
      <c r="I240" s="528"/>
      <c r="J240" s="528">
        <f>J241</f>
        <v>770</v>
      </c>
      <c r="K240" s="528"/>
      <c r="L240" s="154"/>
      <c r="N240" s="154"/>
      <c r="O240" s="154"/>
    </row>
    <row r="241" spans="1:15" s="177" customFormat="1" ht="31.5" x14ac:dyDescent="0.25">
      <c r="A241" s="256" t="s">
        <v>564</v>
      </c>
      <c r="B241" s="192" t="s">
        <v>7</v>
      </c>
      <c r="C241" s="4" t="s">
        <v>36</v>
      </c>
      <c r="D241" s="156" t="s">
        <v>565</v>
      </c>
      <c r="E241" s="332"/>
      <c r="F241" s="159">
        <f>F242</f>
        <v>770</v>
      </c>
      <c r="G241" s="310"/>
      <c r="H241" s="528">
        <f>H242</f>
        <v>770</v>
      </c>
      <c r="I241" s="528"/>
      <c r="J241" s="528">
        <f>J242</f>
        <v>770</v>
      </c>
      <c r="K241" s="528"/>
      <c r="L241" s="154"/>
      <c r="N241" s="154"/>
      <c r="O241" s="154"/>
    </row>
    <row r="242" spans="1:15" s="177" customFormat="1" ht="31.5" x14ac:dyDescent="0.25">
      <c r="A242" s="256" t="s">
        <v>172</v>
      </c>
      <c r="B242" s="192" t="s">
        <v>7</v>
      </c>
      <c r="C242" s="4" t="s">
        <v>36</v>
      </c>
      <c r="D242" s="156" t="s">
        <v>566</v>
      </c>
      <c r="E242" s="332"/>
      <c r="F242" s="159">
        <f>F243</f>
        <v>770</v>
      </c>
      <c r="G242" s="528"/>
      <c r="H242" s="528">
        <f t="shared" ref="H242:J242" si="38">H243</f>
        <v>770</v>
      </c>
      <c r="I242" s="528"/>
      <c r="J242" s="528">
        <f t="shared" si="38"/>
        <v>770</v>
      </c>
      <c r="K242" s="528"/>
      <c r="L242" s="154"/>
      <c r="N242" s="154"/>
      <c r="O242" s="154"/>
    </row>
    <row r="243" spans="1:15" s="177" customFormat="1" ht="31.5" x14ac:dyDescent="0.25">
      <c r="A243" s="256" t="s">
        <v>60</v>
      </c>
      <c r="B243" s="192" t="s">
        <v>7</v>
      </c>
      <c r="C243" s="4" t="s">
        <v>36</v>
      </c>
      <c r="D243" s="156" t="s">
        <v>566</v>
      </c>
      <c r="E243" s="332" t="s">
        <v>387</v>
      </c>
      <c r="F243" s="159">
        <f>F244</f>
        <v>770</v>
      </c>
      <c r="G243" s="310"/>
      <c r="H243" s="528">
        <f>H244</f>
        <v>770</v>
      </c>
      <c r="I243" s="528"/>
      <c r="J243" s="528">
        <f>J244</f>
        <v>770</v>
      </c>
      <c r="K243" s="528"/>
      <c r="L243" s="154"/>
      <c r="N243" s="154"/>
      <c r="O243" s="154"/>
    </row>
    <row r="244" spans="1:15" s="177" customFormat="1" x14ac:dyDescent="0.25">
      <c r="A244" s="256" t="s">
        <v>61</v>
      </c>
      <c r="B244" s="192" t="s">
        <v>7</v>
      </c>
      <c r="C244" s="4" t="s">
        <v>36</v>
      </c>
      <c r="D244" s="156" t="s">
        <v>566</v>
      </c>
      <c r="E244" s="332" t="s">
        <v>388</v>
      </c>
      <c r="F244" s="159">
        <f>'ведом. 2025-2027'!AD175</f>
        <v>770</v>
      </c>
      <c r="G244" s="310"/>
      <c r="H244" s="528">
        <f>'ведом. 2025-2027'!AE175</f>
        <v>770</v>
      </c>
      <c r="I244" s="528"/>
      <c r="J244" s="528">
        <f>'ведом. 2025-2027'!AF175</f>
        <v>770</v>
      </c>
      <c r="K244" s="528"/>
      <c r="L244" s="154"/>
      <c r="N244" s="154"/>
      <c r="O244" s="154"/>
    </row>
    <row r="245" spans="1:15" s="177" customFormat="1" x14ac:dyDescent="0.25">
      <c r="A245" s="260" t="s">
        <v>48</v>
      </c>
      <c r="B245" s="192" t="s">
        <v>7</v>
      </c>
      <c r="C245" s="4" t="s">
        <v>36</v>
      </c>
      <c r="D245" s="156" t="s">
        <v>105</v>
      </c>
      <c r="E245" s="332"/>
      <c r="F245" s="159">
        <f>F246</f>
        <v>26928.799999999999</v>
      </c>
      <c r="G245" s="310"/>
      <c r="H245" s="528">
        <f t="shared" ref="H245:J246" si="39">H246</f>
        <v>9650</v>
      </c>
      <c r="I245" s="528"/>
      <c r="J245" s="528">
        <f t="shared" si="39"/>
        <v>9686</v>
      </c>
      <c r="K245" s="528"/>
      <c r="L245" s="154"/>
      <c r="N245" s="154"/>
      <c r="O245" s="154"/>
    </row>
    <row r="246" spans="1:15" s="177" customFormat="1" ht="31.5" x14ac:dyDescent="0.25">
      <c r="A246" s="260" t="s">
        <v>269</v>
      </c>
      <c r="B246" s="192" t="s">
        <v>7</v>
      </c>
      <c r="C246" s="4" t="s">
        <v>36</v>
      </c>
      <c r="D246" s="156" t="s">
        <v>351</v>
      </c>
      <c r="E246" s="332"/>
      <c r="F246" s="159">
        <f>F247</f>
        <v>26928.799999999999</v>
      </c>
      <c r="G246" s="159"/>
      <c r="H246" s="528">
        <f t="shared" si="39"/>
        <v>9650</v>
      </c>
      <c r="I246" s="528"/>
      <c r="J246" s="528">
        <f t="shared" si="39"/>
        <v>9686</v>
      </c>
      <c r="K246" s="528"/>
      <c r="L246" s="154"/>
      <c r="N246" s="154"/>
      <c r="O246" s="154"/>
    </row>
    <row r="247" spans="1:15" s="138" customFormat="1" x14ac:dyDescent="0.25">
      <c r="A247" s="260" t="s">
        <v>176</v>
      </c>
      <c r="B247" s="192" t="s">
        <v>7</v>
      </c>
      <c r="C247" s="4" t="s">
        <v>36</v>
      </c>
      <c r="D247" s="156" t="s">
        <v>177</v>
      </c>
      <c r="E247" s="332"/>
      <c r="F247" s="159">
        <f>F248+F250</f>
        <v>26928.799999999999</v>
      </c>
      <c r="G247" s="159"/>
      <c r="H247" s="528">
        <f>H248+H250</f>
        <v>9650</v>
      </c>
      <c r="I247" s="528"/>
      <c r="J247" s="528">
        <f>J248+J250</f>
        <v>9686</v>
      </c>
      <c r="K247" s="528"/>
      <c r="L247" s="154"/>
      <c r="N247" s="154"/>
      <c r="O247" s="154"/>
    </row>
    <row r="248" spans="1:15" s="138" customFormat="1" ht="47.25" x14ac:dyDescent="0.25">
      <c r="A248" s="256" t="s">
        <v>150</v>
      </c>
      <c r="B248" s="192" t="s">
        <v>7</v>
      </c>
      <c r="C248" s="4" t="s">
        <v>36</v>
      </c>
      <c r="D248" s="156" t="s">
        <v>177</v>
      </c>
      <c r="E248" s="332" t="s">
        <v>127</v>
      </c>
      <c r="F248" s="159">
        <f>F249</f>
        <v>25162.6</v>
      </c>
      <c r="G248" s="310"/>
      <c r="H248" s="528">
        <f>H249</f>
        <v>7883.8</v>
      </c>
      <c r="I248" s="528"/>
      <c r="J248" s="528">
        <f>J249</f>
        <v>7919.8</v>
      </c>
      <c r="K248" s="528"/>
      <c r="L248" s="154"/>
      <c r="N248" s="154"/>
      <c r="O248" s="154"/>
    </row>
    <row r="249" spans="1:15" s="138" customFormat="1" x14ac:dyDescent="0.25">
      <c r="A249" s="256" t="s">
        <v>68</v>
      </c>
      <c r="B249" s="192" t="s">
        <v>7</v>
      </c>
      <c r="C249" s="4" t="s">
        <v>36</v>
      </c>
      <c r="D249" s="156" t="s">
        <v>177</v>
      </c>
      <c r="E249" s="332" t="s">
        <v>128</v>
      </c>
      <c r="F249" s="159">
        <f>'ведом. 2025-2027'!AD180</f>
        <v>25162.6</v>
      </c>
      <c r="G249" s="310"/>
      <c r="H249" s="528">
        <f>'ведом. 2025-2027'!AE180</f>
        <v>7883.8</v>
      </c>
      <c r="I249" s="528"/>
      <c r="J249" s="528">
        <f>'ведом. 2025-2027'!AF180</f>
        <v>7919.8</v>
      </c>
      <c r="K249" s="528"/>
      <c r="L249" s="154"/>
      <c r="N249" s="154"/>
      <c r="O249" s="154"/>
    </row>
    <row r="250" spans="1:15" s="177" customFormat="1" x14ac:dyDescent="0.25">
      <c r="A250" s="256" t="s">
        <v>120</v>
      </c>
      <c r="B250" s="1" t="s">
        <v>7</v>
      </c>
      <c r="C250" s="4" t="s">
        <v>36</v>
      </c>
      <c r="D250" s="295" t="s">
        <v>177</v>
      </c>
      <c r="E250" s="435" t="s">
        <v>37</v>
      </c>
      <c r="F250" s="159">
        <f>F251</f>
        <v>1766.2</v>
      </c>
      <c r="G250" s="159"/>
      <c r="H250" s="528">
        <f>H251</f>
        <v>1766.2</v>
      </c>
      <c r="I250" s="528"/>
      <c r="J250" s="528">
        <f>J251</f>
        <v>1766.2</v>
      </c>
      <c r="K250" s="528"/>
      <c r="L250" s="154"/>
      <c r="N250" s="154"/>
      <c r="O250" s="154"/>
    </row>
    <row r="251" spans="1:15" s="177" customFormat="1" ht="31.5" x14ac:dyDescent="0.25">
      <c r="A251" s="256" t="s">
        <v>52</v>
      </c>
      <c r="B251" s="1" t="s">
        <v>7</v>
      </c>
      <c r="C251" s="4" t="s">
        <v>36</v>
      </c>
      <c r="D251" s="295" t="s">
        <v>177</v>
      </c>
      <c r="E251" s="435" t="s">
        <v>65</v>
      </c>
      <c r="F251" s="159">
        <f>'ведом. 2025-2027'!AD182</f>
        <v>1766.2</v>
      </c>
      <c r="G251" s="310"/>
      <c r="H251" s="528">
        <f>'ведом. 2025-2027'!AE182</f>
        <v>1766.2</v>
      </c>
      <c r="I251" s="528"/>
      <c r="J251" s="528">
        <f>'ведом. 2025-2027'!AF182</f>
        <v>1766.2</v>
      </c>
      <c r="K251" s="528"/>
      <c r="L251" s="154"/>
      <c r="N251" s="154"/>
      <c r="O251" s="154"/>
    </row>
    <row r="252" spans="1:15" s="138" customFormat="1" ht="31.5" x14ac:dyDescent="0.25">
      <c r="A252" s="256" t="s">
        <v>151</v>
      </c>
      <c r="B252" s="192" t="s">
        <v>7</v>
      </c>
      <c r="C252" s="4">
        <v>14</v>
      </c>
      <c r="D252" s="26"/>
      <c r="E252" s="332"/>
      <c r="F252" s="159">
        <f>F253</f>
        <v>19343.8</v>
      </c>
      <c r="G252" s="310"/>
      <c r="H252" s="528">
        <f>H253</f>
        <v>12118.8</v>
      </c>
      <c r="I252" s="528"/>
      <c r="J252" s="528">
        <f>J253</f>
        <v>10049.199999999999</v>
      </c>
      <c r="K252" s="528"/>
      <c r="L252" s="154"/>
      <c r="N252" s="154"/>
      <c r="O252" s="154"/>
    </row>
    <row r="253" spans="1:15" s="138" customFormat="1" ht="31.5" x14ac:dyDescent="0.25">
      <c r="A253" s="262" t="s">
        <v>161</v>
      </c>
      <c r="B253" s="192" t="s">
        <v>7</v>
      </c>
      <c r="C253" s="4">
        <v>14</v>
      </c>
      <c r="D253" s="26" t="s">
        <v>102</v>
      </c>
      <c r="E253" s="332"/>
      <c r="F253" s="159">
        <f>F254</f>
        <v>19343.8</v>
      </c>
      <c r="G253" s="310"/>
      <c r="H253" s="528">
        <f>H254</f>
        <v>12118.8</v>
      </c>
      <c r="I253" s="528"/>
      <c r="J253" s="528">
        <f>J254</f>
        <v>10049.199999999999</v>
      </c>
      <c r="K253" s="528"/>
      <c r="L253" s="154"/>
      <c r="N253" s="154"/>
      <c r="O253" s="154"/>
    </row>
    <row r="254" spans="1:15" s="138" customFormat="1" x14ac:dyDescent="0.25">
      <c r="A254" s="262" t="s">
        <v>162</v>
      </c>
      <c r="B254" s="192" t="s">
        <v>7</v>
      </c>
      <c r="C254" s="4">
        <v>14</v>
      </c>
      <c r="D254" s="26" t="s">
        <v>106</v>
      </c>
      <c r="E254" s="332"/>
      <c r="F254" s="159">
        <f>F255+F259</f>
        <v>19343.8</v>
      </c>
      <c r="G254" s="310"/>
      <c r="H254" s="528">
        <f>H255+H259</f>
        <v>12118.8</v>
      </c>
      <c r="I254" s="528"/>
      <c r="J254" s="528">
        <f>J255+J259</f>
        <v>10049.199999999999</v>
      </c>
      <c r="K254" s="528"/>
      <c r="L254" s="154"/>
      <c r="N254" s="154"/>
      <c r="O254" s="154"/>
    </row>
    <row r="255" spans="1:15" s="138" customFormat="1" ht="31.5" x14ac:dyDescent="0.25">
      <c r="A255" s="260" t="s">
        <v>163</v>
      </c>
      <c r="B255" s="192" t="s">
        <v>7</v>
      </c>
      <c r="C255" s="4">
        <v>14</v>
      </c>
      <c r="D255" s="156" t="s">
        <v>123</v>
      </c>
      <c r="E255" s="329"/>
      <c r="F255" s="159">
        <f>F256</f>
        <v>864.8</v>
      </c>
      <c r="G255" s="310"/>
      <c r="H255" s="528">
        <f>H256</f>
        <v>64.8</v>
      </c>
      <c r="I255" s="528"/>
      <c r="J255" s="528">
        <f>J256</f>
        <v>64.8</v>
      </c>
      <c r="K255" s="528"/>
      <c r="L255" s="154"/>
      <c r="N255" s="154"/>
      <c r="O255" s="154"/>
    </row>
    <row r="256" spans="1:15" s="138" customFormat="1" ht="31.5" x14ac:dyDescent="0.25">
      <c r="A256" s="260" t="s">
        <v>164</v>
      </c>
      <c r="B256" s="192" t="s">
        <v>7</v>
      </c>
      <c r="C256" s="4">
        <v>14</v>
      </c>
      <c r="D256" s="156" t="s">
        <v>165</v>
      </c>
      <c r="E256" s="329"/>
      <c r="F256" s="159">
        <f>F257</f>
        <v>864.8</v>
      </c>
      <c r="G256" s="310"/>
      <c r="H256" s="528">
        <f>H257</f>
        <v>64.8</v>
      </c>
      <c r="I256" s="528"/>
      <c r="J256" s="528">
        <f>J257</f>
        <v>64.8</v>
      </c>
      <c r="K256" s="528"/>
      <c r="L256" s="154"/>
      <c r="N256" s="154"/>
      <c r="O256" s="154"/>
    </row>
    <row r="257" spans="1:15" s="138" customFormat="1" ht="31.5" x14ac:dyDescent="0.25">
      <c r="A257" s="379" t="s">
        <v>60</v>
      </c>
      <c r="B257" s="192" t="s">
        <v>7</v>
      </c>
      <c r="C257" s="4">
        <v>14</v>
      </c>
      <c r="D257" s="156" t="s">
        <v>165</v>
      </c>
      <c r="E257" s="330">
        <v>600</v>
      </c>
      <c r="F257" s="159">
        <f>F258</f>
        <v>864.8</v>
      </c>
      <c r="G257" s="310"/>
      <c r="H257" s="528">
        <f>H258</f>
        <v>64.8</v>
      </c>
      <c r="I257" s="528"/>
      <c r="J257" s="528">
        <f>J258</f>
        <v>64.8</v>
      </c>
      <c r="K257" s="528"/>
      <c r="L257" s="154"/>
      <c r="N257" s="154"/>
      <c r="O257" s="154"/>
    </row>
    <row r="258" spans="1:15" s="138" customFormat="1" ht="47.25" x14ac:dyDescent="0.25">
      <c r="A258" s="379" t="s">
        <v>364</v>
      </c>
      <c r="B258" s="192" t="s">
        <v>7</v>
      </c>
      <c r="C258" s="4">
        <v>14</v>
      </c>
      <c r="D258" s="156" t="s">
        <v>165</v>
      </c>
      <c r="E258" s="330">
        <v>630</v>
      </c>
      <c r="F258" s="159">
        <f>'ведом. 2025-2027'!AD189</f>
        <v>864.8</v>
      </c>
      <c r="G258" s="310"/>
      <c r="H258" s="528">
        <f>'ведом. 2025-2027'!AE189</f>
        <v>64.8</v>
      </c>
      <c r="I258" s="528"/>
      <c r="J258" s="528">
        <f>'ведом. 2025-2027'!AF189</f>
        <v>64.8</v>
      </c>
      <c r="K258" s="528"/>
      <c r="L258" s="154"/>
      <c r="N258" s="154"/>
      <c r="O258" s="154"/>
    </row>
    <row r="259" spans="1:15" s="138" customFormat="1" ht="31.5" x14ac:dyDescent="0.25">
      <c r="A259" s="260" t="s">
        <v>167</v>
      </c>
      <c r="B259" s="192" t="s">
        <v>7</v>
      </c>
      <c r="C259" s="4" t="s">
        <v>44</v>
      </c>
      <c r="D259" s="156" t="s">
        <v>168</v>
      </c>
      <c r="E259" s="330"/>
      <c r="F259" s="159">
        <f t="shared" ref="F259:J260" si="40">F260</f>
        <v>18479</v>
      </c>
      <c r="G259" s="310"/>
      <c r="H259" s="528">
        <f t="shared" si="40"/>
        <v>12054</v>
      </c>
      <c r="I259" s="528"/>
      <c r="J259" s="528">
        <f t="shared" si="40"/>
        <v>9984.4</v>
      </c>
      <c r="K259" s="528"/>
      <c r="L259" s="154"/>
      <c r="N259" s="154"/>
      <c r="O259" s="154"/>
    </row>
    <row r="260" spans="1:15" s="138" customFormat="1" x14ac:dyDescent="0.25">
      <c r="A260" s="262" t="s">
        <v>169</v>
      </c>
      <c r="B260" s="192" t="s">
        <v>7</v>
      </c>
      <c r="C260" s="4" t="s">
        <v>44</v>
      </c>
      <c r="D260" s="156" t="s">
        <v>170</v>
      </c>
      <c r="E260" s="330"/>
      <c r="F260" s="159">
        <f>F261</f>
        <v>18479</v>
      </c>
      <c r="G260" s="310"/>
      <c r="H260" s="528">
        <f t="shared" si="40"/>
        <v>12054</v>
      </c>
      <c r="I260" s="528"/>
      <c r="J260" s="528">
        <f t="shared" si="40"/>
        <v>9984.4</v>
      </c>
      <c r="K260" s="528"/>
      <c r="L260" s="154"/>
      <c r="N260" s="154"/>
      <c r="O260" s="154"/>
    </row>
    <row r="261" spans="1:15" s="177" customFormat="1" x14ac:dyDescent="0.25">
      <c r="A261" s="256" t="s">
        <v>120</v>
      </c>
      <c r="B261" s="192" t="s">
        <v>7</v>
      </c>
      <c r="C261" s="4" t="s">
        <v>44</v>
      </c>
      <c r="D261" s="156" t="s">
        <v>170</v>
      </c>
      <c r="E261" s="330">
        <v>200</v>
      </c>
      <c r="F261" s="159">
        <f>F262</f>
        <v>18479</v>
      </c>
      <c r="G261" s="310"/>
      <c r="H261" s="528">
        <f>H262</f>
        <v>12054</v>
      </c>
      <c r="I261" s="528"/>
      <c r="J261" s="528">
        <f>J262</f>
        <v>9984.4</v>
      </c>
      <c r="K261" s="528"/>
      <c r="L261" s="154"/>
      <c r="N261" s="154"/>
      <c r="O261" s="154"/>
    </row>
    <row r="262" spans="1:15" s="177" customFormat="1" ht="31.5" x14ac:dyDescent="0.25">
      <c r="A262" s="256" t="s">
        <v>52</v>
      </c>
      <c r="B262" s="192" t="s">
        <v>7</v>
      </c>
      <c r="C262" s="4" t="s">
        <v>44</v>
      </c>
      <c r="D262" s="156" t="s">
        <v>170</v>
      </c>
      <c r="E262" s="330">
        <v>240</v>
      </c>
      <c r="F262" s="159">
        <f>'ведом. 2025-2027'!AD193</f>
        <v>18479</v>
      </c>
      <c r="G262" s="310"/>
      <c r="H262" s="528">
        <f>'ведом. 2025-2027'!AE193</f>
        <v>12054</v>
      </c>
      <c r="I262" s="528"/>
      <c r="J262" s="528">
        <f>'ведом. 2025-2027'!AF193</f>
        <v>9984.4</v>
      </c>
      <c r="K262" s="528"/>
      <c r="L262" s="154"/>
      <c r="N262" s="154"/>
      <c r="O262" s="154"/>
    </row>
    <row r="263" spans="1:15" s="138" customFormat="1" x14ac:dyDescent="0.25">
      <c r="A263" s="388" t="s">
        <v>45</v>
      </c>
      <c r="B263" s="194" t="s">
        <v>49</v>
      </c>
      <c r="C263" s="189"/>
      <c r="D263" s="284"/>
      <c r="E263" s="334"/>
      <c r="F263" s="161">
        <f t="shared" ref="F263:K263" si="41">F271+F324+F286+F309+F264</f>
        <v>133466.70000000001</v>
      </c>
      <c r="G263" s="351">
        <f t="shared" si="41"/>
        <v>1296</v>
      </c>
      <c r="H263" s="161">
        <f t="shared" si="41"/>
        <v>134236.4</v>
      </c>
      <c r="I263" s="161">
        <f t="shared" si="41"/>
        <v>1296</v>
      </c>
      <c r="J263" s="161">
        <f t="shared" si="41"/>
        <v>135586.29999999999</v>
      </c>
      <c r="K263" s="161">
        <f t="shared" si="41"/>
        <v>1296</v>
      </c>
      <c r="L263" s="154"/>
      <c r="N263" s="154"/>
      <c r="O263" s="154"/>
    </row>
    <row r="264" spans="1:15" s="138" customFormat="1" ht="18.75" x14ac:dyDescent="0.3">
      <c r="A264" s="379" t="s">
        <v>15</v>
      </c>
      <c r="B264" s="11" t="s">
        <v>49</v>
      </c>
      <c r="C264" s="4" t="s">
        <v>5</v>
      </c>
      <c r="D264" s="326"/>
      <c r="E264" s="338"/>
      <c r="F264" s="159">
        <f t="shared" ref="F264:K268" si="42">F265</f>
        <v>919</v>
      </c>
      <c r="G264" s="310">
        <f t="shared" si="42"/>
        <v>919</v>
      </c>
      <c r="H264" s="528">
        <f t="shared" si="42"/>
        <v>919</v>
      </c>
      <c r="I264" s="528">
        <f t="shared" si="42"/>
        <v>919</v>
      </c>
      <c r="J264" s="528">
        <f t="shared" si="42"/>
        <v>919</v>
      </c>
      <c r="K264" s="528">
        <f t="shared" si="42"/>
        <v>919</v>
      </c>
      <c r="L264" s="154"/>
      <c r="N264" s="154"/>
      <c r="O264" s="154"/>
    </row>
    <row r="265" spans="1:15" s="138" customFormat="1" ht="18.75" x14ac:dyDescent="0.3">
      <c r="A265" s="389" t="s">
        <v>238</v>
      </c>
      <c r="B265" s="11" t="s">
        <v>49</v>
      </c>
      <c r="C265" s="4" t="s">
        <v>5</v>
      </c>
      <c r="D265" s="156" t="s">
        <v>138</v>
      </c>
      <c r="E265" s="338"/>
      <c r="F265" s="159">
        <f t="shared" si="42"/>
        <v>919</v>
      </c>
      <c r="G265" s="310">
        <f t="shared" si="42"/>
        <v>919</v>
      </c>
      <c r="H265" s="528">
        <f t="shared" si="42"/>
        <v>919</v>
      </c>
      <c r="I265" s="528">
        <f t="shared" si="42"/>
        <v>919</v>
      </c>
      <c r="J265" s="528">
        <f t="shared" si="42"/>
        <v>919</v>
      </c>
      <c r="K265" s="528">
        <f t="shared" si="42"/>
        <v>919</v>
      </c>
      <c r="L265" s="154"/>
      <c r="N265" s="154"/>
      <c r="O265" s="154"/>
    </row>
    <row r="266" spans="1:15" s="138" customFormat="1" ht="31.5" x14ac:dyDescent="0.3">
      <c r="A266" s="275" t="s">
        <v>424</v>
      </c>
      <c r="B266" s="11" t="s">
        <v>49</v>
      </c>
      <c r="C266" s="4" t="s">
        <v>5</v>
      </c>
      <c r="D266" s="156" t="s">
        <v>239</v>
      </c>
      <c r="E266" s="338"/>
      <c r="F266" s="159">
        <f t="shared" si="42"/>
        <v>919</v>
      </c>
      <c r="G266" s="310">
        <f t="shared" si="42"/>
        <v>919</v>
      </c>
      <c r="H266" s="528">
        <f t="shared" si="42"/>
        <v>919</v>
      </c>
      <c r="I266" s="528">
        <f t="shared" si="42"/>
        <v>919</v>
      </c>
      <c r="J266" s="528">
        <f t="shared" si="42"/>
        <v>919</v>
      </c>
      <c r="K266" s="528">
        <f t="shared" si="42"/>
        <v>919</v>
      </c>
      <c r="L266" s="154"/>
      <c r="N266" s="154"/>
      <c r="O266" s="154"/>
    </row>
    <row r="267" spans="1:15" s="138" customFormat="1" ht="18.75" x14ac:dyDescent="0.3">
      <c r="A267" s="258" t="s">
        <v>526</v>
      </c>
      <c r="B267" s="11" t="s">
        <v>49</v>
      </c>
      <c r="C267" s="4" t="s">
        <v>5</v>
      </c>
      <c r="D267" s="156" t="s">
        <v>240</v>
      </c>
      <c r="E267" s="338"/>
      <c r="F267" s="159">
        <f t="shared" si="42"/>
        <v>919</v>
      </c>
      <c r="G267" s="310">
        <f t="shared" si="42"/>
        <v>919</v>
      </c>
      <c r="H267" s="528">
        <f t="shared" si="42"/>
        <v>919</v>
      </c>
      <c r="I267" s="528">
        <f t="shared" si="42"/>
        <v>919</v>
      </c>
      <c r="J267" s="528">
        <f t="shared" si="42"/>
        <v>919</v>
      </c>
      <c r="K267" s="528">
        <f t="shared" si="42"/>
        <v>919</v>
      </c>
      <c r="L267" s="154"/>
      <c r="N267" s="154"/>
      <c r="O267" s="154"/>
    </row>
    <row r="268" spans="1:15" s="138" customFormat="1" ht="31.5" x14ac:dyDescent="0.25">
      <c r="A268" s="258" t="s">
        <v>422</v>
      </c>
      <c r="B268" s="11" t="s">
        <v>49</v>
      </c>
      <c r="C268" s="4" t="s">
        <v>5</v>
      </c>
      <c r="D268" s="156" t="s">
        <v>241</v>
      </c>
      <c r="E268" s="330"/>
      <c r="F268" s="159">
        <f>F269</f>
        <v>919</v>
      </c>
      <c r="G268" s="528">
        <f t="shared" si="42"/>
        <v>919</v>
      </c>
      <c r="H268" s="528">
        <f t="shared" si="42"/>
        <v>919</v>
      </c>
      <c r="I268" s="528">
        <f t="shared" si="42"/>
        <v>919</v>
      </c>
      <c r="J268" s="528">
        <f t="shared" si="42"/>
        <v>919</v>
      </c>
      <c r="K268" s="528">
        <f t="shared" si="42"/>
        <v>919</v>
      </c>
      <c r="L268" s="154"/>
      <c r="N268" s="154"/>
      <c r="O268" s="154"/>
    </row>
    <row r="269" spans="1:15" s="138" customFormat="1" x14ac:dyDescent="0.25">
      <c r="A269" s="379" t="s">
        <v>120</v>
      </c>
      <c r="B269" s="11" t="s">
        <v>49</v>
      </c>
      <c r="C269" s="4" t="s">
        <v>5</v>
      </c>
      <c r="D269" s="156" t="s">
        <v>241</v>
      </c>
      <c r="E269" s="329">
        <v>200</v>
      </c>
      <c r="F269" s="159">
        <f t="shared" ref="F269:K269" si="43">F270</f>
        <v>919</v>
      </c>
      <c r="G269" s="310">
        <f t="shared" si="43"/>
        <v>919</v>
      </c>
      <c r="H269" s="528">
        <f t="shared" si="43"/>
        <v>919</v>
      </c>
      <c r="I269" s="528">
        <f t="shared" si="43"/>
        <v>919</v>
      </c>
      <c r="J269" s="528">
        <f t="shared" si="43"/>
        <v>919</v>
      </c>
      <c r="K269" s="528">
        <f t="shared" si="43"/>
        <v>919</v>
      </c>
      <c r="L269" s="154"/>
      <c r="N269" s="154"/>
      <c r="O269" s="154"/>
    </row>
    <row r="270" spans="1:15" s="138" customFormat="1" ht="31.5" x14ac:dyDescent="0.25">
      <c r="A270" s="379" t="s">
        <v>52</v>
      </c>
      <c r="B270" s="11" t="s">
        <v>49</v>
      </c>
      <c r="C270" s="4" t="s">
        <v>5</v>
      </c>
      <c r="D270" s="156" t="s">
        <v>241</v>
      </c>
      <c r="E270" s="330">
        <v>240</v>
      </c>
      <c r="F270" s="159">
        <f>'ведом. 2025-2027'!AD713</f>
        <v>919</v>
      </c>
      <c r="G270" s="310">
        <f>F270</f>
        <v>919</v>
      </c>
      <c r="H270" s="528">
        <f>'ведом. 2025-2027'!AE713</f>
        <v>919</v>
      </c>
      <c r="I270" s="528">
        <f>H270</f>
        <v>919</v>
      </c>
      <c r="J270" s="528">
        <f>'ведом. 2025-2027'!AF713</f>
        <v>919</v>
      </c>
      <c r="K270" s="528">
        <f>J270</f>
        <v>919</v>
      </c>
      <c r="L270" s="154"/>
      <c r="N270" s="154"/>
      <c r="O270" s="154"/>
    </row>
    <row r="271" spans="1:15" s="138" customFormat="1" x14ac:dyDescent="0.25">
      <c r="A271" s="379" t="s">
        <v>71</v>
      </c>
      <c r="B271" s="192" t="s">
        <v>49</v>
      </c>
      <c r="C271" s="4" t="s">
        <v>16</v>
      </c>
      <c r="D271" s="26"/>
      <c r="E271" s="329"/>
      <c r="F271" s="159">
        <f>F272+F279</f>
        <v>33883</v>
      </c>
      <c r="G271" s="310"/>
      <c r="H271" s="528">
        <f>H272+H279</f>
        <v>30337.399999999998</v>
      </c>
      <c r="I271" s="528"/>
      <c r="J271" s="528">
        <f>J272+J279</f>
        <v>30337.3</v>
      </c>
      <c r="K271" s="528"/>
      <c r="L271" s="154"/>
      <c r="N271" s="154"/>
      <c r="O271" s="154"/>
    </row>
    <row r="272" spans="1:15" s="138" customFormat="1" x14ac:dyDescent="0.25">
      <c r="A272" s="258" t="s">
        <v>186</v>
      </c>
      <c r="B272" s="193" t="s">
        <v>49</v>
      </c>
      <c r="C272" s="187" t="s">
        <v>16</v>
      </c>
      <c r="D272" s="156" t="s">
        <v>112</v>
      </c>
      <c r="E272" s="331"/>
      <c r="F272" s="159">
        <f t="shared" ref="F272:J277" si="44">F273</f>
        <v>33882.9</v>
      </c>
      <c r="G272" s="310"/>
      <c r="H272" s="528">
        <f t="shared" si="44"/>
        <v>30337.3</v>
      </c>
      <c r="I272" s="528"/>
      <c r="J272" s="528">
        <f t="shared" si="44"/>
        <v>30337.3</v>
      </c>
      <c r="K272" s="528"/>
      <c r="L272" s="154"/>
      <c r="N272" s="154"/>
      <c r="O272" s="154"/>
    </row>
    <row r="273" spans="1:15" s="138" customFormat="1" x14ac:dyDescent="0.25">
      <c r="A273" s="258" t="s">
        <v>189</v>
      </c>
      <c r="B273" s="193" t="s">
        <v>49</v>
      </c>
      <c r="C273" s="187" t="s">
        <v>16</v>
      </c>
      <c r="D273" s="156" t="s">
        <v>190</v>
      </c>
      <c r="E273" s="331"/>
      <c r="F273" s="159">
        <f t="shared" si="44"/>
        <v>33882.9</v>
      </c>
      <c r="G273" s="310"/>
      <c r="H273" s="528">
        <f t="shared" si="44"/>
        <v>30337.3</v>
      </c>
      <c r="I273" s="528"/>
      <c r="J273" s="528">
        <f t="shared" si="44"/>
        <v>30337.3</v>
      </c>
      <c r="K273" s="528"/>
      <c r="L273" s="154"/>
      <c r="N273" s="154"/>
      <c r="O273" s="154"/>
    </row>
    <row r="274" spans="1:15" s="138" customFormat="1" ht="31.5" x14ac:dyDescent="0.25">
      <c r="A274" s="258" t="s">
        <v>191</v>
      </c>
      <c r="B274" s="193" t="s">
        <v>49</v>
      </c>
      <c r="C274" s="187" t="s">
        <v>16</v>
      </c>
      <c r="D274" s="156" t="s">
        <v>192</v>
      </c>
      <c r="E274" s="331"/>
      <c r="F274" s="159">
        <f t="shared" si="44"/>
        <v>33882.9</v>
      </c>
      <c r="G274" s="310"/>
      <c r="H274" s="528">
        <f t="shared" si="44"/>
        <v>30337.3</v>
      </c>
      <c r="I274" s="528"/>
      <c r="J274" s="528">
        <f t="shared" si="44"/>
        <v>30337.3</v>
      </c>
      <c r="K274" s="528"/>
      <c r="L274" s="154"/>
      <c r="N274" s="154"/>
      <c r="O274" s="154"/>
    </row>
    <row r="275" spans="1:15" s="138" customFormat="1" ht="31.5" x14ac:dyDescent="0.25">
      <c r="A275" s="282" t="s">
        <v>203</v>
      </c>
      <c r="B275" s="193" t="s">
        <v>49</v>
      </c>
      <c r="C275" s="187" t="s">
        <v>16</v>
      </c>
      <c r="D275" s="285" t="s">
        <v>204</v>
      </c>
      <c r="E275" s="331"/>
      <c r="F275" s="159">
        <f t="shared" si="44"/>
        <v>33882.9</v>
      </c>
      <c r="G275" s="310"/>
      <c r="H275" s="528">
        <f t="shared" si="44"/>
        <v>30337.3</v>
      </c>
      <c r="I275" s="528"/>
      <c r="J275" s="528">
        <f t="shared" si="44"/>
        <v>30337.3</v>
      </c>
      <c r="K275" s="528"/>
      <c r="L275" s="154"/>
      <c r="N275" s="154"/>
      <c r="O275" s="154"/>
    </row>
    <row r="276" spans="1:15" s="138" customFormat="1" ht="47.25" x14ac:dyDescent="0.25">
      <c r="A276" s="261" t="s">
        <v>369</v>
      </c>
      <c r="B276" s="193" t="s">
        <v>49</v>
      </c>
      <c r="C276" s="187" t="s">
        <v>16</v>
      </c>
      <c r="D276" s="285" t="s">
        <v>316</v>
      </c>
      <c r="E276" s="331"/>
      <c r="F276" s="159">
        <f t="shared" si="44"/>
        <v>33882.9</v>
      </c>
      <c r="G276" s="310"/>
      <c r="H276" s="528">
        <f t="shared" si="44"/>
        <v>30337.3</v>
      </c>
      <c r="I276" s="528"/>
      <c r="J276" s="528">
        <f t="shared" si="44"/>
        <v>30337.3</v>
      </c>
      <c r="K276" s="528"/>
      <c r="L276" s="154"/>
      <c r="N276" s="154"/>
      <c r="O276" s="154"/>
    </row>
    <row r="277" spans="1:15" s="138" customFormat="1" ht="31.5" x14ac:dyDescent="0.25">
      <c r="A277" s="379" t="s">
        <v>60</v>
      </c>
      <c r="B277" s="193" t="s">
        <v>49</v>
      </c>
      <c r="C277" s="187" t="s">
        <v>16</v>
      </c>
      <c r="D277" s="285" t="s">
        <v>316</v>
      </c>
      <c r="E277" s="331">
        <v>600</v>
      </c>
      <c r="F277" s="159">
        <f t="shared" si="44"/>
        <v>33882.9</v>
      </c>
      <c r="G277" s="310"/>
      <c r="H277" s="528">
        <f t="shared" si="44"/>
        <v>30337.3</v>
      </c>
      <c r="I277" s="528"/>
      <c r="J277" s="528">
        <f t="shared" si="44"/>
        <v>30337.3</v>
      </c>
      <c r="K277" s="528"/>
      <c r="L277" s="154"/>
      <c r="N277" s="154"/>
      <c r="O277" s="154"/>
    </row>
    <row r="278" spans="1:15" s="138" customFormat="1" x14ac:dyDescent="0.25">
      <c r="A278" s="379" t="s">
        <v>61</v>
      </c>
      <c r="B278" s="193" t="s">
        <v>49</v>
      </c>
      <c r="C278" s="187" t="s">
        <v>16</v>
      </c>
      <c r="D278" s="285" t="s">
        <v>316</v>
      </c>
      <c r="E278" s="331">
        <v>610</v>
      </c>
      <c r="F278" s="159">
        <f>'ведом. 2025-2027'!AD202</f>
        <v>33882.9</v>
      </c>
      <c r="G278" s="310"/>
      <c r="H278" s="528">
        <f>'ведом. 2025-2027'!AE202</f>
        <v>30337.3</v>
      </c>
      <c r="I278" s="528"/>
      <c r="J278" s="528">
        <f>'ведом. 2025-2027'!AF202</f>
        <v>30337.3</v>
      </c>
      <c r="K278" s="528"/>
      <c r="L278" s="154"/>
      <c r="N278" s="154"/>
      <c r="O278" s="154"/>
    </row>
    <row r="279" spans="1:15" s="138" customFormat="1" ht="31.5" x14ac:dyDescent="0.25">
      <c r="A279" s="258" t="s">
        <v>226</v>
      </c>
      <c r="B279" s="192" t="s">
        <v>49</v>
      </c>
      <c r="C279" s="4" t="s">
        <v>16</v>
      </c>
      <c r="D279" s="156" t="s">
        <v>227</v>
      </c>
      <c r="E279" s="329"/>
      <c r="F279" s="159">
        <f t="shared" ref="F279:J283" si="45">F280</f>
        <v>0.1</v>
      </c>
      <c r="G279" s="310"/>
      <c r="H279" s="528">
        <f t="shared" si="45"/>
        <v>0.1</v>
      </c>
      <c r="I279" s="528"/>
      <c r="J279" s="528">
        <f t="shared" si="45"/>
        <v>0</v>
      </c>
      <c r="K279" s="528"/>
      <c r="L279" s="154"/>
      <c r="N279" s="154"/>
      <c r="O279" s="154"/>
    </row>
    <row r="280" spans="1:15" s="138" customFormat="1" x14ac:dyDescent="0.25">
      <c r="A280" s="258" t="s">
        <v>228</v>
      </c>
      <c r="B280" s="192" t="s">
        <v>49</v>
      </c>
      <c r="C280" s="4" t="s">
        <v>16</v>
      </c>
      <c r="D280" s="156" t="s">
        <v>229</v>
      </c>
      <c r="E280" s="330"/>
      <c r="F280" s="159">
        <f t="shared" si="45"/>
        <v>0.1</v>
      </c>
      <c r="G280" s="310"/>
      <c r="H280" s="528">
        <f t="shared" si="45"/>
        <v>0.1</v>
      </c>
      <c r="I280" s="528"/>
      <c r="J280" s="528">
        <f t="shared" si="45"/>
        <v>0</v>
      </c>
      <c r="K280" s="528"/>
      <c r="L280" s="154"/>
      <c r="N280" s="154"/>
      <c r="O280" s="154"/>
    </row>
    <row r="281" spans="1:15" s="138" customFormat="1" x14ac:dyDescent="0.25">
      <c r="A281" s="260" t="s">
        <v>426</v>
      </c>
      <c r="B281" s="192" t="s">
        <v>49</v>
      </c>
      <c r="C281" s="4" t="s">
        <v>16</v>
      </c>
      <c r="D281" s="156" t="s">
        <v>338</v>
      </c>
      <c r="E281" s="330"/>
      <c r="F281" s="159">
        <f t="shared" si="45"/>
        <v>0.1</v>
      </c>
      <c r="G281" s="310"/>
      <c r="H281" s="528">
        <f t="shared" si="45"/>
        <v>0.1</v>
      </c>
      <c r="I281" s="528"/>
      <c r="J281" s="528">
        <f t="shared" si="45"/>
        <v>0</v>
      </c>
      <c r="K281" s="528"/>
      <c r="L281" s="154"/>
      <c r="N281" s="154"/>
      <c r="O281" s="154"/>
    </row>
    <row r="282" spans="1:15" s="138" customFormat="1" ht="47.25" x14ac:dyDescent="0.25">
      <c r="A282" s="259" t="s">
        <v>230</v>
      </c>
      <c r="B282" s="192" t="s">
        <v>49</v>
      </c>
      <c r="C282" s="4" t="s">
        <v>16</v>
      </c>
      <c r="D282" s="156" t="s">
        <v>339</v>
      </c>
      <c r="E282" s="330"/>
      <c r="F282" s="159">
        <f>F283</f>
        <v>0.1</v>
      </c>
      <c r="G282" s="528"/>
      <c r="H282" s="528">
        <f t="shared" si="45"/>
        <v>0.1</v>
      </c>
      <c r="I282" s="528"/>
      <c r="J282" s="528">
        <f t="shared" si="45"/>
        <v>0</v>
      </c>
      <c r="K282" s="528"/>
      <c r="L282" s="154"/>
      <c r="N282" s="154"/>
      <c r="O282" s="154"/>
    </row>
    <row r="283" spans="1:15" s="138" customFormat="1" ht="47.25" x14ac:dyDescent="0.25">
      <c r="A283" s="259" t="s">
        <v>319</v>
      </c>
      <c r="B283" s="192" t="s">
        <v>49</v>
      </c>
      <c r="C283" s="4" t="s">
        <v>16</v>
      </c>
      <c r="D283" s="156" t="s">
        <v>340</v>
      </c>
      <c r="E283" s="330"/>
      <c r="F283" s="159">
        <f t="shared" si="45"/>
        <v>0.1</v>
      </c>
      <c r="G283" s="310"/>
      <c r="H283" s="528">
        <f t="shared" si="45"/>
        <v>0.1</v>
      </c>
      <c r="I283" s="528"/>
      <c r="J283" s="528">
        <f t="shared" si="45"/>
        <v>0</v>
      </c>
      <c r="K283" s="528"/>
      <c r="L283" s="154"/>
      <c r="N283" s="154"/>
      <c r="O283" s="154"/>
    </row>
    <row r="284" spans="1:15" s="138" customFormat="1" x14ac:dyDescent="0.25">
      <c r="A284" s="379" t="s">
        <v>120</v>
      </c>
      <c r="B284" s="192" t="s">
        <v>49</v>
      </c>
      <c r="C284" s="4" t="s">
        <v>16</v>
      </c>
      <c r="D284" s="156" t="s">
        <v>340</v>
      </c>
      <c r="E284" s="330">
        <v>200</v>
      </c>
      <c r="F284" s="159">
        <f>'ведом. 2025-2027'!AD209</f>
        <v>0.1</v>
      </c>
      <c r="G284" s="310"/>
      <c r="H284" s="528">
        <f>'ведом. 2025-2027'!AE209</f>
        <v>0.1</v>
      </c>
      <c r="I284" s="528"/>
      <c r="J284" s="528">
        <f>J285</f>
        <v>0</v>
      </c>
      <c r="K284" s="528"/>
      <c r="L284" s="154"/>
      <c r="N284" s="154"/>
      <c r="O284" s="154"/>
    </row>
    <row r="285" spans="1:15" s="138" customFormat="1" ht="31.5" x14ac:dyDescent="0.25">
      <c r="A285" s="379" t="s">
        <v>52</v>
      </c>
      <c r="B285" s="193" t="s">
        <v>49</v>
      </c>
      <c r="C285" s="187" t="s">
        <v>16</v>
      </c>
      <c r="D285" s="156" t="s">
        <v>340</v>
      </c>
      <c r="E285" s="330">
        <v>240</v>
      </c>
      <c r="F285" s="159">
        <f>'ведом. 2025-2027'!AD209</f>
        <v>0.1</v>
      </c>
      <c r="G285" s="310"/>
      <c r="H285" s="528">
        <f>'ведом. 2025-2027'!AE209</f>
        <v>0.1</v>
      </c>
      <c r="I285" s="528"/>
      <c r="J285" s="528">
        <f>'ведом. 2025-2027'!AF209</f>
        <v>0</v>
      </c>
      <c r="K285" s="528"/>
      <c r="L285" s="154"/>
      <c r="N285" s="154"/>
      <c r="O285" s="154"/>
    </row>
    <row r="286" spans="1:15" s="138" customFormat="1" x14ac:dyDescent="0.25">
      <c r="A286" s="379" t="s">
        <v>93</v>
      </c>
      <c r="B286" s="192" t="s">
        <v>49</v>
      </c>
      <c r="C286" s="4" t="s">
        <v>22</v>
      </c>
      <c r="D286" s="283"/>
      <c r="E286" s="330"/>
      <c r="F286" s="159">
        <f>F287+F303</f>
        <v>94677</v>
      </c>
      <c r="G286" s="310"/>
      <c r="H286" s="528">
        <f>H287+H303</f>
        <v>99600</v>
      </c>
      <c r="I286" s="528"/>
      <c r="J286" s="528">
        <f>J287+J303</f>
        <v>103953</v>
      </c>
      <c r="K286" s="528"/>
      <c r="L286" s="154"/>
      <c r="N286" s="154"/>
      <c r="O286" s="154"/>
    </row>
    <row r="287" spans="1:15" s="138" customFormat="1" ht="31.5" x14ac:dyDescent="0.25">
      <c r="A287" s="258" t="s">
        <v>226</v>
      </c>
      <c r="B287" s="192" t="s">
        <v>49</v>
      </c>
      <c r="C287" s="4" t="s">
        <v>22</v>
      </c>
      <c r="D287" s="156" t="s">
        <v>227</v>
      </c>
      <c r="E287" s="330"/>
      <c r="F287" s="159">
        <f>F288+F298+F293</f>
        <v>87389</v>
      </c>
      <c r="G287" s="528"/>
      <c r="H287" s="528">
        <f>H288+H298+H293</f>
        <v>92020</v>
      </c>
      <c r="I287" s="528"/>
      <c r="J287" s="528">
        <f>J288+J298+J293</f>
        <v>96070</v>
      </c>
      <c r="K287" s="528"/>
      <c r="L287" s="154"/>
      <c r="N287" s="154"/>
      <c r="O287" s="154"/>
    </row>
    <row r="288" spans="1:15" s="138" customFormat="1" x14ac:dyDescent="0.25">
      <c r="A288" s="258" t="s">
        <v>231</v>
      </c>
      <c r="B288" s="192" t="s">
        <v>49</v>
      </c>
      <c r="C288" s="4" t="s">
        <v>22</v>
      </c>
      <c r="D288" s="156" t="s">
        <v>232</v>
      </c>
      <c r="E288" s="330"/>
      <c r="F288" s="159">
        <f>F289</f>
        <v>24903</v>
      </c>
      <c r="G288" s="528"/>
      <c r="H288" s="528">
        <f t="shared" ref="H288:J288" si="46">H289</f>
        <v>39565</v>
      </c>
      <c r="I288" s="528"/>
      <c r="J288" s="528">
        <f t="shared" si="46"/>
        <v>41464</v>
      </c>
      <c r="K288" s="528"/>
      <c r="L288" s="154"/>
      <c r="N288" s="154"/>
      <c r="O288" s="154"/>
    </row>
    <row r="289" spans="1:15" s="138" customFormat="1" ht="31.5" x14ac:dyDescent="0.25">
      <c r="A289" s="457" t="s">
        <v>720</v>
      </c>
      <c r="B289" s="459" t="s">
        <v>49</v>
      </c>
      <c r="C289" s="460" t="s">
        <v>22</v>
      </c>
      <c r="D289" s="464" t="s">
        <v>502</v>
      </c>
      <c r="E289" s="466"/>
      <c r="F289" s="159">
        <f>F290</f>
        <v>24903</v>
      </c>
      <c r="G289" s="310"/>
      <c r="H289" s="528">
        <f>H290</f>
        <v>39565</v>
      </c>
      <c r="I289" s="528"/>
      <c r="J289" s="528">
        <f>J290</f>
        <v>41464</v>
      </c>
      <c r="K289" s="528"/>
      <c r="L289" s="154"/>
      <c r="N289" s="154"/>
      <c r="O289" s="154"/>
    </row>
    <row r="290" spans="1:15" s="138" customFormat="1" ht="31.5" x14ac:dyDescent="0.25">
      <c r="A290" s="457" t="s">
        <v>685</v>
      </c>
      <c r="B290" s="459" t="s">
        <v>49</v>
      </c>
      <c r="C290" s="460" t="s">
        <v>22</v>
      </c>
      <c r="D290" s="464" t="s">
        <v>719</v>
      </c>
      <c r="E290" s="466"/>
      <c r="F290" s="159">
        <f>F291</f>
        <v>24903</v>
      </c>
      <c r="G290" s="310"/>
      <c r="H290" s="528">
        <f>H291</f>
        <v>39565</v>
      </c>
      <c r="I290" s="528"/>
      <c r="J290" s="528">
        <f>J291</f>
        <v>41464</v>
      </c>
      <c r="K290" s="528"/>
      <c r="L290" s="154"/>
      <c r="N290" s="154"/>
      <c r="O290" s="154"/>
    </row>
    <row r="291" spans="1:15" s="138" customFormat="1" x14ac:dyDescent="0.25">
      <c r="A291" s="457" t="s">
        <v>120</v>
      </c>
      <c r="B291" s="478" t="s">
        <v>49</v>
      </c>
      <c r="C291" s="479" t="s">
        <v>22</v>
      </c>
      <c r="D291" s="464" t="s">
        <v>719</v>
      </c>
      <c r="E291" s="466">
        <v>200</v>
      </c>
      <c r="F291" s="159">
        <f>F292</f>
        <v>24903</v>
      </c>
      <c r="G291" s="528"/>
      <c r="H291" s="528">
        <f t="shared" ref="H291:J291" si="47">H292</f>
        <v>39565</v>
      </c>
      <c r="I291" s="528"/>
      <c r="J291" s="528">
        <f t="shared" si="47"/>
        <v>41464</v>
      </c>
      <c r="K291" s="528"/>
      <c r="L291" s="154"/>
      <c r="N291" s="154"/>
      <c r="O291" s="154"/>
    </row>
    <row r="292" spans="1:15" s="138" customFormat="1" ht="31.5" x14ac:dyDescent="0.25">
      <c r="A292" s="457" t="s">
        <v>52</v>
      </c>
      <c r="B292" s="478" t="s">
        <v>49</v>
      </c>
      <c r="C292" s="479" t="s">
        <v>22</v>
      </c>
      <c r="D292" s="464" t="s">
        <v>719</v>
      </c>
      <c r="E292" s="466">
        <v>240</v>
      </c>
      <c r="F292" s="159">
        <f>'ведом. 2025-2027'!AD720</f>
        <v>24903</v>
      </c>
      <c r="G292" s="310"/>
      <c r="H292" s="528">
        <f>'ведом. 2025-2027'!AE720</f>
        <v>39565</v>
      </c>
      <c r="I292" s="528"/>
      <c r="J292" s="528">
        <f>'ведом. 2025-2027'!AF720</f>
        <v>41464</v>
      </c>
      <c r="K292" s="528"/>
      <c r="L292" s="154"/>
      <c r="N292" s="154"/>
      <c r="O292" s="154"/>
    </row>
    <row r="293" spans="1:15" s="525" customFormat="1" x14ac:dyDescent="0.25">
      <c r="A293" s="471" t="s">
        <v>715</v>
      </c>
      <c r="B293" s="478" t="s">
        <v>49</v>
      </c>
      <c r="C293" s="479" t="s">
        <v>22</v>
      </c>
      <c r="D293" s="464" t="s">
        <v>714</v>
      </c>
      <c r="E293" s="466"/>
      <c r="F293" s="528">
        <f>F294</f>
        <v>9486</v>
      </c>
      <c r="G293" s="528"/>
      <c r="H293" s="528">
        <f t="shared" ref="H293:J296" si="48">H294</f>
        <v>16090</v>
      </c>
      <c r="I293" s="528"/>
      <c r="J293" s="528">
        <f t="shared" si="48"/>
        <v>16750</v>
      </c>
      <c r="K293" s="528"/>
      <c r="L293" s="527"/>
      <c r="N293" s="527"/>
      <c r="O293" s="527"/>
    </row>
    <row r="294" spans="1:15" s="525" customFormat="1" x14ac:dyDescent="0.25">
      <c r="A294" s="457" t="s">
        <v>716</v>
      </c>
      <c r="B294" s="478" t="s">
        <v>49</v>
      </c>
      <c r="C294" s="479" t="s">
        <v>22</v>
      </c>
      <c r="D294" s="464" t="s">
        <v>717</v>
      </c>
      <c r="E294" s="466"/>
      <c r="F294" s="528">
        <f>F295</f>
        <v>9486</v>
      </c>
      <c r="G294" s="528"/>
      <c r="H294" s="528">
        <f t="shared" si="48"/>
        <v>16090</v>
      </c>
      <c r="I294" s="528"/>
      <c r="J294" s="528">
        <f t="shared" si="48"/>
        <v>16750</v>
      </c>
      <c r="K294" s="528"/>
      <c r="L294" s="527"/>
      <c r="N294" s="527"/>
      <c r="O294" s="527"/>
    </row>
    <row r="295" spans="1:15" s="525" customFormat="1" x14ac:dyDescent="0.25">
      <c r="A295" s="457" t="s">
        <v>344</v>
      </c>
      <c r="B295" s="478" t="s">
        <v>49</v>
      </c>
      <c r="C295" s="479" t="s">
        <v>22</v>
      </c>
      <c r="D295" s="464" t="s">
        <v>718</v>
      </c>
      <c r="E295" s="466"/>
      <c r="F295" s="528">
        <f>F296</f>
        <v>9486</v>
      </c>
      <c r="G295" s="528"/>
      <c r="H295" s="528">
        <f t="shared" si="48"/>
        <v>16090</v>
      </c>
      <c r="I295" s="528"/>
      <c r="J295" s="528">
        <f t="shared" si="48"/>
        <v>16750</v>
      </c>
      <c r="K295" s="528"/>
      <c r="L295" s="527"/>
      <c r="N295" s="527"/>
      <c r="O295" s="527"/>
    </row>
    <row r="296" spans="1:15" s="525" customFormat="1" x14ac:dyDescent="0.25">
      <c r="A296" s="457" t="s">
        <v>120</v>
      </c>
      <c r="B296" s="478" t="s">
        <v>49</v>
      </c>
      <c r="C296" s="479" t="s">
        <v>22</v>
      </c>
      <c r="D296" s="464" t="s">
        <v>718</v>
      </c>
      <c r="E296" s="466">
        <v>200</v>
      </c>
      <c r="F296" s="528">
        <f>F297</f>
        <v>9486</v>
      </c>
      <c r="G296" s="528"/>
      <c r="H296" s="528">
        <f t="shared" si="48"/>
        <v>16090</v>
      </c>
      <c r="I296" s="528"/>
      <c r="J296" s="528">
        <f t="shared" si="48"/>
        <v>16750</v>
      </c>
      <c r="K296" s="528"/>
      <c r="L296" s="527"/>
      <c r="N296" s="527"/>
      <c r="O296" s="527"/>
    </row>
    <row r="297" spans="1:15" s="525" customFormat="1" ht="31.5" x14ac:dyDescent="0.25">
      <c r="A297" s="457" t="s">
        <v>52</v>
      </c>
      <c r="B297" s="478" t="s">
        <v>49</v>
      </c>
      <c r="C297" s="479" t="s">
        <v>22</v>
      </c>
      <c r="D297" s="464" t="s">
        <v>718</v>
      </c>
      <c r="E297" s="466">
        <v>240</v>
      </c>
      <c r="F297" s="528">
        <f>'ведом. 2025-2027'!AD725</f>
        <v>9486</v>
      </c>
      <c r="G297" s="530"/>
      <c r="H297" s="528">
        <f>'ведом. 2025-2027'!AE725</f>
        <v>16090</v>
      </c>
      <c r="I297" s="528"/>
      <c r="J297" s="528">
        <f>'ведом. 2025-2027'!AF725</f>
        <v>16750</v>
      </c>
      <c r="K297" s="528"/>
      <c r="L297" s="527"/>
      <c r="N297" s="527"/>
      <c r="O297" s="527"/>
    </row>
    <row r="298" spans="1:15" s="138" customFormat="1" x14ac:dyDescent="0.25">
      <c r="A298" s="258" t="s">
        <v>48</v>
      </c>
      <c r="B298" s="195" t="s">
        <v>49</v>
      </c>
      <c r="C298" s="186" t="s">
        <v>22</v>
      </c>
      <c r="D298" s="156" t="s">
        <v>341</v>
      </c>
      <c r="E298" s="329"/>
      <c r="F298" s="159">
        <f>F299</f>
        <v>53000</v>
      </c>
      <c r="G298" s="310"/>
      <c r="H298" s="528">
        <f>H299</f>
        <v>36365</v>
      </c>
      <c r="I298" s="528"/>
      <c r="J298" s="528">
        <f>J299</f>
        <v>37856</v>
      </c>
      <c r="K298" s="528"/>
      <c r="L298" s="154"/>
      <c r="N298" s="154"/>
      <c r="O298" s="154"/>
    </row>
    <row r="299" spans="1:15" s="138" customFormat="1" ht="31.5" x14ac:dyDescent="0.25">
      <c r="A299" s="258" t="s">
        <v>191</v>
      </c>
      <c r="B299" s="195" t="s">
        <v>49</v>
      </c>
      <c r="C299" s="186" t="s">
        <v>22</v>
      </c>
      <c r="D299" s="156" t="s">
        <v>342</v>
      </c>
      <c r="E299" s="330"/>
      <c r="F299" s="159">
        <f>F300</f>
        <v>53000</v>
      </c>
      <c r="G299" s="310"/>
      <c r="H299" s="528">
        <f>H300</f>
        <v>36365</v>
      </c>
      <c r="I299" s="528"/>
      <c r="J299" s="528">
        <f>J300</f>
        <v>37856</v>
      </c>
      <c r="K299" s="528"/>
      <c r="L299" s="154"/>
      <c r="N299" s="154"/>
      <c r="O299" s="154"/>
    </row>
    <row r="300" spans="1:15" s="138" customFormat="1" ht="31.5" x14ac:dyDescent="0.25">
      <c r="A300" s="471" t="s">
        <v>711</v>
      </c>
      <c r="B300" s="195" t="s">
        <v>49</v>
      </c>
      <c r="C300" s="186" t="s">
        <v>22</v>
      </c>
      <c r="D300" s="464" t="s">
        <v>710</v>
      </c>
      <c r="E300" s="330"/>
      <c r="F300" s="159">
        <f>F301</f>
        <v>53000</v>
      </c>
      <c r="G300" s="310"/>
      <c r="H300" s="528">
        <f>H301</f>
        <v>36365</v>
      </c>
      <c r="I300" s="528"/>
      <c r="J300" s="528">
        <f>J301</f>
        <v>37856</v>
      </c>
      <c r="K300" s="528"/>
      <c r="L300" s="154"/>
      <c r="N300" s="154"/>
      <c r="O300" s="154"/>
    </row>
    <row r="301" spans="1:15" s="138" customFormat="1" ht="31.5" x14ac:dyDescent="0.25">
      <c r="A301" s="379" t="s">
        <v>60</v>
      </c>
      <c r="B301" s="195" t="s">
        <v>49</v>
      </c>
      <c r="C301" s="186" t="s">
        <v>22</v>
      </c>
      <c r="D301" s="464" t="s">
        <v>710</v>
      </c>
      <c r="E301" s="330">
        <v>600</v>
      </c>
      <c r="F301" s="159">
        <f>F302</f>
        <v>53000</v>
      </c>
      <c r="G301" s="310"/>
      <c r="H301" s="528">
        <f>H302</f>
        <v>36365</v>
      </c>
      <c r="I301" s="528"/>
      <c r="J301" s="528">
        <f>J302</f>
        <v>37856</v>
      </c>
      <c r="K301" s="528"/>
      <c r="L301" s="154"/>
      <c r="N301" s="154"/>
      <c r="O301" s="154"/>
    </row>
    <row r="302" spans="1:15" s="138" customFormat="1" x14ac:dyDescent="0.25">
      <c r="A302" s="379" t="s">
        <v>61</v>
      </c>
      <c r="B302" s="195" t="s">
        <v>49</v>
      </c>
      <c r="C302" s="186" t="s">
        <v>22</v>
      </c>
      <c r="D302" s="464" t="s">
        <v>710</v>
      </c>
      <c r="E302" s="330">
        <v>610</v>
      </c>
      <c r="F302" s="159">
        <f>'ведом. 2025-2027'!AD216</f>
        <v>53000</v>
      </c>
      <c r="G302" s="310"/>
      <c r="H302" s="528">
        <f>'ведом. 2025-2027'!AE216</f>
        <v>36365</v>
      </c>
      <c r="I302" s="528"/>
      <c r="J302" s="528">
        <f>'ведом. 2025-2027'!AF216</f>
        <v>37856</v>
      </c>
      <c r="K302" s="528"/>
      <c r="L302" s="154"/>
      <c r="N302" s="154"/>
      <c r="O302" s="154"/>
    </row>
    <row r="303" spans="1:15" s="177" customFormat="1" x14ac:dyDescent="0.25">
      <c r="A303" s="262" t="s">
        <v>242</v>
      </c>
      <c r="B303" s="195" t="s">
        <v>49</v>
      </c>
      <c r="C303" s="186" t="s">
        <v>22</v>
      </c>
      <c r="D303" s="156" t="s">
        <v>243</v>
      </c>
      <c r="E303" s="330"/>
      <c r="F303" s="159">
        <f>F304</f>
        <v>7288</v>
      </c>
      <c r="G303" s="310"/>
      <c r="H303" s="528">
        <f>H304</f>
        <v>7580</v>
      </c>
      <c r="I303" s="528"/>
      <c r="J303" s="528">
        <f>J304</f>
        <v>7883</v>
      </c>
      <c r="K303" s="528"/>
      <c r="L303" s="154"/>
      <c r="N303" s="154"/>
      <c r="O303" s="154"/>
    </row>
    <row r="304" spans="1:15" s="177" customFormat="1" ht="31.5" x14ac:dyDescent="0.25">
      <c r="A304" s="262" t="s">
        <v>540</v>
      </c>
      <c r="B304" s="195" t="s">
        <v>49</v>
      </c>
      <c r="C304" s="186" t="s">
        <v>22</v>
      </c>
      <c r="D304" s="156" t="s">
        <v>244</v>
      </c>
      <c r="E304" s="332"/>
      <c r="F304" s="159">
        <f>F305</f>
        <v>7288</v>
      </c>
      <c r="G304" s="528"/>
      <c r="H304" s="528">
        <f t="shared" ref="H304:J305" si="49">H305</f>
        <v>7580</v>
      </c>
      <c r="I304" s="528"/>
      <c r="J304" s="528">
        <f t="shared" si="49"/>
        <v>7883</v>
      </c>
      <c r="K304" s="528"/>
      <c r="L304" s="154"/>
      <c r="N304" s="154"/>
      <c r="O304" s="154"/>
    </row>
    <row r="305" spans="1:15" s="177" customFormat="1" ht="31.5" x14ac:dyDescent="0.25">
      <c r="A305" s="260" t="s">
        <v>541</v>
      </c>
      <c r="B305" s="195" t="s">
        <v>49</v>
      </c>
      <c r="C305" s="186" t="s">
        <v>22</v>
      </c>
      <c r="D305" s="464" t="s">
        <v>245</v>
      </c>
      <c r="E305" s="466"/>
      <c r="F305" s="159">
        <f>F306</f>
        <v>7288</v>
      </c>
      <c r="G305" s="528"/>
      <c r="H305" s="528">
        <f t="shared" si="49"/>
        <v>7580</v>
      </c>
      <c r="I305" s="528"/>
      <c r="J305" s="528">
        <f t="shared" si="49"/>
        <v>7883</v>
      </c>
      <c r="K305" s="528"/>
      <c r="L305" s="154"/>
      <c r="N305" s="154"/>
      <c r="O305" s="154"/>
    </row>
    <row r="306" spans="1:15" s="177" customFormat="1" x14ac:dyDescent="0.25">
      <c r="A306" s="256" t="s">
        <v>441</v>
      </c>
      <c r="B306" s="195" t="s">
        <v>49</v>
      </c>
      <c r="C306" s="186" t="s">
        <v>22</v>
      </c>
      <c r="D306" s="464" t="s">
        <v>712</v>
      </c>
      <c r="E306" s="474"/>
      <c r="F306" s="159">
        <f>F307</f>
        <v>7288</v>
      </c>
      <c r="G306" s="310"/>
      <c r="H306" s="528">
        <f>H307</f>
        <v>7580</v>
      </c>
      <c r="I306" s="528"/>
      <c r="J306" s="528">
        <f>J307</f>
        <v>7883</v>
      </c>
      <c r="K306" s="528"/>
      <c r="L306" s="154"/>
      <c r="N306" s="154"/>
      <c r="O306" s="154"/>
    </row>
    <row r="307" spans="1:15" s="177" customFormat="1" x14ac:dyDescent="0.25">
      <c r="A307" s="256" t="s">
        <v>120</v>
      </c>
      <c r="B307" s="195" t="s">
        <v>49</v>
      </c>
      <c r="C307" s="186" t="s">
        <v>22</v>
      </c>
      <c r="D307" s="464" t="s">
        <v>712</v>
      </c>
      <c r="E307" s="474" t="s">
        <v>37</v>
      </c>
      <c r="F307" s="159">
        <f>F308</f>
        <v>7288</v>
      </c>
      <c r="G307" s="310"/>
      <c r="H307" s="528">
        <f>H308</f>
        <v>7580</v>
      </c>
      <c r="I307" s="528"/>
      <c r="J307" s="528">
        <f>J308</f>
        <v>7883</v>
      </c>
      <c r="K307" s="528"/>
      <c r="L307" s="154"/>
      <c r="N307" s="154"/>
      <c r="O307" s="154"/>
    </row>
    <row r="308" spans="1:15" s="177" customFormat="1" ht="31.5" x14ac:dyDescent="0.25">
      <c r="A308" s="256" t="s">
        <v>52</v>
      </c>
      <c r="B308" s="195" t="s">
        <v>49</v>
      </c>
      <c r="C308" s="186" t="s">
        <v>22</v>
      </c>
      <c r="D308" s="464" t="s">
        <v>712</v>
      </c>
      <c r="E308" s="474" t="s">
        <v>65</v>
      </c>
      <c r="F308" s="159">
        <f>'ведом. 2025-2027'!AD731</f>
        <v>7288</v>
      </c>
      <c r="G308" s="310"/>
      <c r="H308" s="528">
        <f>'ведом. 2025-2027'!AE731</f>
        <v>7580</v>
      </c>
      <c r="I308" s="528"/>
      <c r="J308" s="528">
        <f>'ведом. 2025-2027'!AF731</f>
        <v>7883</v>
      </c>
      <c r="K308" s="528"/>
      <c r="L308" s="154"/>
      <c r="N308" s="154"/>
      <c r="O308" s="154"/>
    </row>
    <row r="309" spans="1:15" s="138" customFormat="1" x14ac:dyDescent="0.25">
      <c r="A309" s="390" t="s">
        <v>32</v>
      </c>
      <c r="B309" s="192" t="s">
        <v>49</v>
      </c>
      <c r="C309" s="4">
        <v>10</v>
      </c>
      <c r="D309" s="283"/>
      <c r="E309" s="330"/>
      <c r="F309" s="159">
        <f>F310</f>
        <v>3003</v>
      </c>
      <c r="G309" s="310"/>
      <c r="H309" s="528">
        <f>H310</f>
        <v>3003</v>
      </c>
      <c r="I309" s="528"/>
      <c r="J309" s="528">
        <f>J310</f>
        <v>0</v>
      </c>
      <c r="K309" s="528"/>
      <c r="L309" s="154"/>
      <c r="N309" s="154"/>
      <c r="O309" s="154"/>
    </row>
    <row r="310" spans="1:15" s="138" customFormat="1" x14ac:dyDescent="0.25">
      <c r="A310" s="258" t="s">
        <v>233</v>
      </c>
      <c r="B310" s="11" t="s">
        <v>49</v>
      </c>
      <c r="C310" s="190">
        <v>10</v>
      </c>
      <c r="D310" s="156" t="s">
        <v>234</v>
      </c>
      <c r="E310" s="330"/>
      <c r="F310" s="159">
        <f>F311</f>
        <v>3003</v>
      </c>
      <c r="G310" s="310"/>
      <c r="H310" s="528">
        <f>H311</f>
        <v>3003</v>
      </c>
      <c r="I310" s="528"/>
      <c r="J310" s="528">
        <f>J311</f>
        <v>0</v>
      </c>
      <c r="K310" s="528"/>
      <c r="L310" s="154"/>
      <c r="N310" s="154"/>
      <c r="O310" s="154"/>
    </row>
    <row r="311" spans="1:15" s="138" customFormat="1" ht="31.5" x14ac:dyDescent="0.25">
      <c r="A311" s="258" t="s">
        <v>236</v>
      </c>
      <c r="B311" s="11" t="s">
        <v>49</v>
      </c>
      <c r="C311" s="190">
        <v>10</v>
      </c>
      <c r="D311" s="156" t="s">
        <v>237</v>
      </c>
      <c r="E311" s="339"/>
      <c r="F311" s="159">
        <f>F312+F320+F316</f>
        <v>3003</v>
      </c>
      <c r="G311" s="310"/>
      <c r="H311" s="528">
        <f>H312+H320+H316</f>
        <v>3003</v>
      </c>
      <c r="I311" s="528"/>
      <c r="J311" s="528">
        <f>J312+J320+J316</f>
        <v>0</v>
      </c>
      <c r="K311" s="528"/>
      <c r="L311" s="154"/>
      <c r="N311" s="154"/>
      <c r="O311" s="154"/>
    </row>
    <row r="312" spans="1:15" s="177" customFormat="1" x14ac:dyDescent="0.25">
      <c r="A312" s="262" t="s">
        <v>372</v>
      </c>
      <c r="B312" s="11" t="s">
        <v>49</v>
      </c>
      <c r="C312" s="190">
        <v>10</v>
      </c>
      <c r="D312" s="156" t="s">
        <v>373</v>
      </c>
      <c r="E312" s="339"/>
      <c r="F312" s="159">
        <f>F313</f>
        <v>2593</v>
      </c>
      <c r="G312" s="310"/>
      <c r="H312" s="528">
        <f>H313</f>
        <v>2593</v>
      </c>
      <c r="I312" s="528"/>
      <c r="J312" s="528">
        <f>J313</f>
        <v>0</v>
      </c>
      <c r="K312" s="528"/>
      <c r="L312" s="154"/>
      <c r="N312" s="154"/>
      <c r="O312" s="154"/>
    </row>
    <row r="313" spans="1:15" s="177" customFormat="1" x14ac:dyDescent="0.25">
      <c r="A313" s="261" t="s">
        <v>374</v>
      </c>
      <c r="B313" s="11" t="s">
        <v>49</v>
      </c>
      <c r="C313" s="190">
        <v>10</v>
      </c>
      <c r="D313" s="156" t="s">
        <v>375</v>
      </c>
      <c r="E313" s="340"/>
      <c r="F313" s="159">
        <f>F314</f>
        <v>2593</v>
      </c>
      <c r="G313" s="310"/>
      <c r="H313" s="528">
        <f>H314</f>
        <v>2593</v>
      </c>
      <c r="I313" s="528"/>
      <c r="J313" s="528">
        <f>J314</f>
        <v>0</v>
      </c>
      <c r="K313" s="528"/>
      <c r="L313" s="154"/>
      <c r="N313" s="154"/>
      <c r="O313" s="154"/>
    </row>
    <row r="314" spans="1:15" s="177" customFormat="1" x14ac:dyDescent="0.25">
      <c r="A314" s="256" t="s">
        <v>120</v>
      </c>
      <c r="B314" s="11" t="s">
        <v>49</v>
      </c>
      <c r="C314" s="190">
        <v>10</v>
      </c>
      <c r="D314" s="156" t="s">
        <v>375</v>
      </c>
      <c r="E314" s="330">
        <v>200</v>
      </c>
      <c r="F314" s="159">
        <f>F315</f>
        <v>2593</v>
      </c>
      <c r="G314" s="310"/>
      <c r="H314" s="528">
        <f>H315</f>
        <v>2593</v>
      </c>
      <c r="I314" s="528"/>
      <c r="J314" s="528">
        <f>J315</f>
        <v>0</v>
      </c>
      <c r="K314" s="528"/>
      <c r="L314" s="154"/>
      <c r="N314" s="154"/>
      <c r="O314" s="154"/>
    </row>
    <row r="315" spans="1:15" s="177" customFormat="1" ht="31.5" x14ac:dyDescent="0.25">
      <c r="A315" s="256" t="s">
        <v>52</v>
      </c>
      <c r="B315" s="11" t="s">
        <v>49</v>
      </c>
      <c r="C315" s="190">
        <v>10</v>
      </c>
      <c r="D315" s="156" t="s">
        <v>375</v>
      </c>
      <c r="E315" s="330">
        <v>240</v>
      </c>
      <c r="F315" s="159">
        <f>'ведом. 2025-2027'!AD223</f>
        <v>2593</v>
      </c>
      <c r="G315" s="310"/>
      <c r="H315" s="528">
        <f>'ведом. 2025-2027'!AE223</f>
        <v>2593</v>
      </c>
      <c r="I315" s="528"/>
      <c r="J315" s="528">
        <f>'ведом. 2025-2027'!AF223</f>
        <v>0</v>
      </c>
      <c r="K315" s="528"/>
      <c r="L315" s="154"/>
      <c r="N315" s="154"/>
      <c r="O315" s="154"/>
    </row>
    <row r="316" spans="1:15" s="177" customFormat="1" x14ac:dyDescent="0.25">
      <c r="A316" s="262" t="s">
        <v>390</v>
      </c>
      <c r="B316" s="11" t="s">
        <v>49</v>
      </c>
      <c r="C316" s="190">
        <v>10</v>
      </c>
      <c r="D316" s="156" t="s">
        <v>391</v>
      </c>
      <c r="E316" s="330"/>
      <c r="F316" s="159">
        <f>F317</f>
        <v>110</v>
      </c>
      <c r="G316" s="310"/>
      <c r="H316" s="528">
        <f>H317</f>
        <v>110</v>
      </c>
      <c r="I316" s="528"/>
      <c r="J316" s="528">
        <f>J317</f>
        <v>0</v>
      </c>
      <c r="K316" s="528"/>
      <c r="L316" s="154"/>
      <c r="N316" s="154"/>
      <c r="O316" s="154"/>
    </row>
    <row r="317" spans="1:15" s="177" customFormat="1" x14ac:dyDescent="0.25">
      <c r="A317" s="261" t="s">
        <v>392</v>
      </c>
      <c r="B317" s="11" t="s">
        <v>49</v>
      </c>
      <c r="C317" s="190">
        <v>10</v>
      </c>
      <c r="D317" s="156" t="s">
        <v>393</v>
      </c>
      <c r="E317" s="330"/>
      <c r="F317" s="159">
        <f>F318</f>
        <v>110</v>
      </c>
      <c r="G317" s="310"/>
      <c r="H317" s="528">
        <f>H318</f>
        <v>110</v>
      </c>
      <c r="I317" s="528"/>
      <c r="J317" s="528">
        <f>J318</f>
        <v>0</v>
      </c>
      <c r="K317" s="528"/>
      <c r="L317" s="154"/>
      <c r="N317" s="154"/>
      <c r="O317" s="154"/>
    </row>
    <row r="318" spans="1:15" s="177" customFormat="1" x14ac:dyDescent="0.25">
      <c r="A318" s="256" t="s">
        <v>120</v>
      </c>
      <c r="B318" s="11" t="s">
        <v>49</v>
      </c>
      <c r="C318" s="190">
        <v>10</v>
      </c>
      <c r="D318" s="156" t="s">
        <v>393</v>
      </c>
      <c r="E318" s="330">
        <v>200</v>
      </c>
      <c r="F318" s="159">
        <f>F319</f>
        <v>110</v>
      </c>
      <c r="G318" s="310"/>
      <c r="H318" s="528">
        <f>H319</f>
        <v>110</v>
      </c>
      <c r="I318" s="528"/>
      <c r="J318" s="528">
        <f>J319</f>
        <v>0</v>
      </c>
      <c r="K318" s="528"/>
      <c r="L318" s="154"/>
      <c r="N318" s="154"/>
      <c r="O318" s="154"/>
    </row>
    <row r="319" spans="1:15" s="177" customFormat="1" ht="31.5" x14ac:dyDescent="0.25">
      <c r="A319" s="256" t="s">
        <v>52</v>
      </c>
      <c r="B319" s="11" t="s">
        <v>49</v>
      </c>
      <c r="C319" s="190">
        <v>10</v>
      </c>
      <c r="D319" s="156" t="s">
        <v>393</v>
      </c>
      <c r="E319" s="330">
        <v>240</v>
      </c>
      <c r="F319" s="159">
        <f>'ведом. 2025-2027'!AD227</f>
        <v>110</v>
      </c>
      <c r="G319" s="310"/>
      <c r="H319" s="528">
        <f>'ведом. 2025-2027'!AE227</f>
        <v>110</v>
      </c>
      <c r="I319" s="528"/>
      <c r="J319" s="528">
        <f>'ведом. 2025-2027'!AF227</f>
        <v>0</v>
      </c>
      <c r="K319" s="528"/>
      <c r="L319" s="154"/>
      <c r="N319" s="154"/>
      <c r="O319" s="154"/>
    </row>
    <row r="320" spans="1:15" s="177" customFormat="1" x14ac:dyDescent="0.25">
      <c r="A320" s="262" t="s">
        <v>376</v>
      </c>
      <c r="B320" s="11" t="s">
        <v>49</v>
      </c>
      <c r="C320" s="190">
        <v>10</v>
      </c>
      <c r="D320" s="156" t="s">
        <v>377</v>
      </c>
      <c r="E320" s="330"/>
      <c r="F320" s="159">
        <f>F321</f>
        <v>300</v>
      </c>
      <c r="G320" s="310"/>
      <c r="H320" s="528">
        <f>H321</f>
        <v>300</v>
      </c>
      <c r="I320" s="528"/>
      <c r="J320" s="528">
        <f>J321</f>
        <v>0</v>
      </c>
      <c r="K320" s="528"/>
      <c r="L320" s="154"/>
      <c r="N320" s="154"/>
      <c r="O320" s="154"/>
    </row>
    <row r="321" spans="1:15" s="177" customFormat="1" x14ac:dyDescent="0.25">
      <c r="A321" s="261" t="s">
        <v>378</v>
      </c>
      <c r="B321" s="11" t="s">
        <v>49</v>
      </c>
      <c r="C321" s="190">
        <v>10</v>
      </c>
      <c r="D321" s="156" t="s">
        <v>379</v>
      </c>
      <c r="E321" s="330"/>
      <c r="F321" s="159">
        <f>F322</f>
        <v>300</v>
      </c>
      <c r="G321" s="310"/>
      <c r="H321" s="528">
        <f>H322</f>
        <v>300</v>
      </c>
      <c r="I321" s="528"/>
      <c r="J321" s="528">
        <f>J322</f>
        <v>0</v>
      </c>
      <c r="K321" s="528"/>
      <c r="L321" s="154"/>
      <c r="N321" s="154"/>
      <c r="O321" s="154"/>
    </row>
    <row r="322" spans="1:15" s="177" customFormat="1" x14ac:dyDescent="0.25">
      <c r="A322" s="256" t="s">
        <v>120</v>
      </c>
      <c r="B322" s="11" t="s">
        <v>49</v>
      </c>
      <c r="C322" s="190">
        <v>10</v>
      </c>
      <c r="D322" s="156" t="s">
        <v>379</v>
      </c>
      <c r="E322" s="330">
        <v>200</v>
      </c>
      <c r="F322" s="159">
        <f>F323</f>
        <v>300</v>
      </c>
      <c r="G322" s="310"/>
      <c r="H322" s="528">
        <f>H323</f>
        <v>300</v>
      </c>
      <c r="I322" s="528"/>
      <c r="J322" s="528">
        <f>J323</f>
        <v>0</v>
      </c>
      <c r="K322" s="528"/>
      <c r="L322" s="154"/>
      <c r="N322" s="154"/>
      <c r="O322" s="154"/>
    </row>
    <row r="323" spans="1:15" s="177" customFormat="1" ht="31.5" x14ac:dyDescent="0.25">
      <c r="A323" s="256" t="s">
        <v>52</v>
      </c>
      <c r="B323" s="11" t="s">
        <v>49</v>
      </c>
      <c r="C323" s="190">
        <v>10</v>
      </c>
      <c r="D323" s="156" t="s">
        <v>379</v>
      </c>
      <c r="E323" s="330">
        <v>240</v>
      </c>
      <c r="F323" s="159">
        <f>'ведом. 2025-2027'!AD231</f>
        <v>300</v>
      </c>
      <c r="G323" s="310"/>
      <c r="H323" s="528">
        <f>'ведом. 2025-2027'!AE231</f>
        <v>300</v>
      </c>
      <c r="I323" s="528"/>
      <c r="J323" s="528">
        <f>'ведом. 2025-2027'!AF231</f>
        <v>0</v>
      </c>
      <c r="K323" s="528"/>
      <c r="L323" s="154"/>
      <c r="N323" s="154"/>
      <c r="O323" s="154"/>
    </row>
    <row r="324" spans="1:15" s="149" customFormat="1" x14ac:dyDescent="0.25">
      <c r="A324" s="379" t="s">
        <v>51</v>
      </c>
      <c r="B324" s="192" t="s">
        <v>49</v>
      </c>
      <c r="C324" s="4">
        <v>12</v>
      </c>
      <c r="D324" s="26"/>
      <c r="E324" s="329"/>
      <c r="F324" s="159">
        <f>F325</f>
        <v>984.7</v>
      </c>
      <c r="G324" s="528">
        <f t="shared" ref="G324:K324" si="50">G325</f>
        <v>377</v>
      </c>
      <c r="H324" s="528">
        <f t="shared" si="50"/>
        <v>377</v>
      </c>
      <c r="I324" s="528">
        <f t="shared" si="50"/>
        <v>377</v>
      </c>
      <c r="J324" s="528">
        <f t="shared" si="50"/>
        <v>377</v>
      </c>
      <c r="K324" s="528">
        <f t="shared" si="50"/>
        <v>377</v>
      </c>
      <c r="L324" s="154"/>
      <c r="N324" s="154"/>
      <c r="O324" s="154"/>
    </row>
    <row r="325" spans="1:15" s="149" customFormat="1" ht="31.5" x14ac:dyDescent="0.25">
      <c r="A325" s="258" t="s">
        <v>161</v>
      </c>
      <c r="B325" s="192" t="s">
        <v>49</v>
      </c>
      <c r="C325" s="4">
        <v>12</v>
      </c>
      <c r="D325" s="26" t="s">
        <v>102</v>
      </c>
      <c r="E325" s="330"/>
      <c r="F325" s="159">
        <f t="shared" ref="F325:K326" si="51">F326</f>
        <v>984.7</v>
      </c>
      <c r="G325" s="310">
        <f t="shared" si="51"/>
        <v>377</v>
      </c>
      <c r="H325" s="528">
        <f t="shared" si="51"/>
        <v>377</v>
      </c>
      <c r="I325" s="528">
        <f t="shared" si="51"/>
        <v>377</v>
      </c>
      <c r="J325" s="528">
        <f t="shared" si="51"/>
        <v>377</v>
      </c>
      <c r="K325" s="528">
        <f t="shared" si="51"/>
        <v>377</v>
      </c>
      <c r="L325" s="154"/>
      <c r="N325" s="154"/>
      <c r="O325" s="154"/>
    </row>
    <row r="326" spans="1:15" s="149" customFormat="1" x14ac:dyDescent="0.25">
      <c r="A326" s="258" t="s">
        <v>162</v>
      </c>
      <c r="B326" s="192" t="s">
        <v>49</v>
      </c>
      <c r="C326" s="4">
        <v>12</v>
      </c>
      <c r="D326" s="26" t="s">
        <v>106</v>
      </c>
      <c r="E326" s="330"/>
      <c r="F326" s="159">
        <f t="shared" si="51"/>
        <v>984.7</v>
      </c>
      <c r="G326" s="310">
        <f t="shared" si="51"/>
        <v>377</v>
      </c>
      <c r="H326" s="528">
        <f t="shared" si="51"/>
        <v>377</v>
      </c>
      <c r="I326" s="528">
        <f t="shared" si="51"/>
        <v>377</v>
      </c>
      <c r="J326" s="528">
        <f t="shared" si="51"/>
        <v>377</v>
      </c>
      <c r="K326" s="528">
        <f t="shared" si="51"/>
        <v>377</v>
      </c>
      <c r="L326" s="154"/>
      <c r="N326" s="154"/>
      <c r="O326" s="154"/>
    </row>
    <row r="327" spans="1:15" s="138" customFormat="1" x14ac:dyDescent="0.25">
      <c r="A327" s="278" t="s">
        <v>528</v>
      </c>
      <c r="B327" s="192" t="s">
        <v>49</v>
      </c>
      <c r="C327" s="4">
        <v>12</v>
      </c>
      <c r="D327" s="26" t="s">
        <v>335</v>
      </c>
      <c r="E327" s="332"/>
      <c r="F327" s="159">
        <f t="shared" ref="F327:K327" si="52">F328+F331</f>
        <v>984.7</v>
      </c>
      <c r="G327" s="310">
        <f t="shared" si="52"/>
        <v>377</v>
      </c>
      <c r="H327" s="528">
        <f t="shared" si="52"/>
        <v>377</v>
      </c>
      <c r="I327" s="528">
        <f t="shared" si="52"/>
        <v>377</v>
      </c>
      <c r="J327" s="528">
        <f t="shared" si="52"/>
        <v>377</v>
      </c>
      <c r="K327" s="528">
        <f t="shared" si="52"/>
        <v>377</v>
      </c>
      <c r="L327" s="154"/>
      <c r="N327" s="154"/>
      <c r="O327" s="154"/>
    </row>
    <row r="328" spans="1:15" s="138" customFormat="1" x14ac:dyDescent="0.25">
      <c r="A328" s="259" t="s">
        <v>246</v>
      </c>
      <c r="B328" s="192" t="s">
        <v>49</v>
      </c>
      <c r="C328" s="4">
        <v>12</v>
      </c>
      <c r="D328" s="156" t="s">
        <v>334</v>
      </c>
      <c r="E328" s="329"/>
      <c r="F328" s="159">
        <f>F329</f>
        <v>607.70000000000005</v>
      </c>
      <c r="G328" s="310"/>
      <c r="H328" s="528">
        <f>H329</f>
        <v>0</v>
      </c>
      <c r="I328" s="528"/>
      <c r="J328" s="528">
        <f>J329</f>
        <v>0</v>
      </c>
      <c r="K328" s="528"/>
      <c r="L328" s="154"/>
      <c r="N328" s="154"/>
      <c r="O328" s="154"/>
    </row>
    <row r="329" spans="1:15" s="138" customFormat="1" x14ac:dyDescent="0.25">
      <c r="A329" s="379" t="s">
        <v>120</v>
      </c>
      <c r="B329" s="192" t="s">
        <v>49</v>
      </c>
      <c r="C329" s="4">
        <v>12</v>
      </c>
      <c r="D329" s="156" t="s">
        <v>334</v>
      </c>
      <c r="E329" s="330">
        <v>200</v>
      </c>
      <c r="F329" s="159">
        <f>F330</f>
        <v>607.70000000000005</v>
      </c>
      <c r="G329" s="310"/>
      <c r="H329" s="528">
        <f>H330</f>
        <v>0</v>
      </c>
      <c r="I329" s="528"/>
      <c r="J329" s="528">
        <f>J330</f>
        <v>0</v>
      </c>
      <c r="K329" s="528"/>
      <c r="L329" s="154"/>
      <c r="N329" s="154"/>
      <c r="O329" s="154"/>
    </row>
    <row r="330" spans="1:15" s="138" customFormat="1" ht="31.5" x14ac:dyDescent="0.25">
      <c r="A330" s="379" t="s">
        <v>52</v>
      </c>
      <c r="B330" s="192" t="s">
        <v>49</v>
      </c>
      <c r="C330" s="4">
        <v>12</v>
      </c>
      <c r="D330" s="156" t="s">
        <v>334</v>
      </c>
      <c r="E330" s="330">
        <v>240</v>
      </c>
      <c r="F330" s="159">
        <f>'ведом. 2025-2027'!AD238</f>
        <v>607.70000000000005</v>
      </c>
      <c r="G330" s="310"/>
      <c r="H330" s="528">
        <f>'ведом. 2025-2027'!AE238</f>
        <v>0</v>
      </c>
      <c r="I330" s="528"/>
      <c r="J330" s="528">
        <f>'ведом. 2025-2027'!AF238</f>
        <v>0</v>
      </c>
      <c r="K330" s="528"/>
      <c r="L330" s="154"/>
      <c r="N330" s="154"/>
      <c r="O330" s="154"/>
    </row>
    <row r="331" spans="1:15" s="177" customFormat="1" ht="47.25" x14ac:dyDescent="0.25">
      <c r="A331" s="256" t="s">
        <v>360</v>
      </c>
      <c r="B331" s="192" t="s">
        <v>49</v>
      </c>
      <c r="C331" s="4">
        <v>12</v>
      </c>
      <c r="D331" s="26" t="s">
        <v>359</v>
      </c>
      <c r="E331" s="330"/>
      <c r="F331" s="159">
        <f t="shared" ref="F331:K332" si="53">F332</f>
        <v>377</v>
      </c>
      <c r="G331" s="310">
        <f t="shared" si="53"/>
        <v>377</v>
      </c>
      <c r="H331" s="528">
        <f t="shared" si="53"/>
        <v>377</v>
      </c>
      <c r="I331" s="528">
        <f>I332</f>
        <v>377</v>
      </c>
      <c r="J331" s="528">
        <f t="shared" si="53"/>
        <v>377</v>
      </c>
      <c r="K331" s="528">
        <f t="shared" si="53"/>
        <v>377</v>
      </c>
      <c r="L331" s="154"/>
      <c r="N331" s="154"/>
      <c r="O331" s="154"/>
    </row>
    <row r="332" spans="1:15" s="177" customFormat="1" x14ac:dyDescent="0.25">
      <c r="A332" s="256" t="s">
        <v>120</v>
      </c>
      <c r="B332" s="192" t="s">
        <v>49</v>
      </c>
      <c r="C332" s="4">
        <v>12</v>
      </c>
      <c r="D332" s="26" t="s">
        <v>359</v>
      </c>
      <c r="E332" s="330">
        <v>200</v>
      </c>
      <c r="F332" s="159">
        <f t="shared" si="53"/>
        <v>377</v>
      </c>
      <c r="G332" s="310">
        <f t="shared" si="53"/>
        <v>377</v>
      </c>
      <c r="H332" s="528">
        <f t="shared" si="53"/>
        <v>377</v>
      </c>
      <c r="I332" s="528">
        <f>I333</f>
        <v>377</v>
      </c>
      <c r="J332" s="528">
        <f t="shared" si="53"/>
        <v>377</v>
      </c>
      <c r="K332" s="528">
        <f t="shared" si="53"/>
        <v>377</v>
      </c>
      <c r="L332" s="154"/>
      <c r="N332" s="154"/>
      <c r="O332" s="154"/>
    </row>
    <row r="333" spans="1:15" s="177" customFormat="1" ht="31.5" x14ac:dyDescent="0.25">
      <c r="A333" s="256" t="s">
        <v>52</v>
      </c>
      <c r="B333" s="192" t="s">
        <v>49</v>
      </c>
      <c r="C333" s="4">
        <v>12</v>
      </c>
      <c r="D333" s="26" t="s">
        <v>359</v>
      </c>
      <c r="E333" s="330">
        <v>240</v>
      </c>
      <c r="F333" s="159">
        <f>'ведом. 2025-2027'!AD241</f>
        <v>377</v>
      </c>
      <c r="G333" s="310">
        <f>F333</f>
        <v>377</v>
      </c>
      <c r="H333" s="528">
        <f>'ведом. 2025-2027'!AE241</f>
        <v>377</v>
      </c>
      <c r="I333" s="528">
        <f>H333</f>
        <v>377</v>
      </c>
      <c r="J333" s="528">
        <f>'ведом. 2025-2027'!AF241</f>
        <v>377</v>
      </c>
      <c r="K333" s="528">
        <f>J333</f>
        <v>377</v>
      </c>
      <c r="L333" s="154"/>
      <c r="N333" s="154"/>
      <c r="O333" s="154"/>
    </row>
    <row r="334" spans="1:15" s="138" customFormat="1" x14ac:dyDescent="0.25">
      <c r="A334" s="388" t="s">
        <v>3</v>
      </c>
      <c r="B334" s="194" t="s">
        <v>5</v>
      </c>
      <c r="C334" s="189"/>
      <c r="D334" s="284"/>
      <c r="E334" s="341"/>
      <c r="F334" s="161">
        <f t="shared" ref="F334:K334" si="54">F335+F390+F459+F354</f>
        <v>1762816.6</v>
      </c>
      <c r="G334" s="351">
        <f t="shared" si="54"/>
        <v>1036379.6</v>
      </c>
      <c r="H334" s="161">
        <f t="shared" si="54"/>
        <v>894671.3</v>
      </c>
      <c r="I334" s="161">
        <f t="shared" si="54"/>
        <v>336972.79999999999</v>
      </c>
      <c r="J334" s="161">
        <f t="shared" si="54"/>
        <v>970699.89999999991</v>
      </c>
      <c r="K334" s="161">
        <f t="shared" si="54"/>
        <v>397570.8</v>
      </c>
      <c r="L334" s="154"/>
      <c r="N334" s="154"/>
      <c r="O334" s="154"/>
    </row>
    <row r="335" spans="1:15" s="138" customFormat="1" x14ac:dyDescent="0.25">
      <c r="A335" s="379" t="s">
        <v>69</v>
      </c>
      <c r="B335" s="192" t="s">
        <v>5</v>
      </c>
      <c r="C335" s="4" t="s">
        <v>29</v>
      </c>
      <c r="D335" s="26"/>
      <c r="E335" s="341"/>
      <c r="F335" s="159">
        <f>F336+F348+F342</f>
        <v>29564</v>
      </c>
      <c r="G335" s="528"/>
      <c r="H335" s="528">
        <f t="shared" ref="H335:J335" si="55">H336+H348+H342</f>
        <v>8300</v>
      </c>
      <c r="I335" s="528"/>
      <c r="J335" s="528">
        <f t="shared" si="55"/>
        <v>8300</v>
      </c>
      <c r="K335" s="528"/>
      <c r="L335" s="154"/>
      <c r="N335" s="154"/>
      <c r="O335" s="154"/>
    </row>
    <row r="336" spans="1:15" s="138" customFormat="1" x14ac:dyDescent="0.25">
      <c r="A336" s="258" t="s">
        <v>186</v>
      </c>
      <c r="B336" s="192" t="s">
        <v>5</v>
      </c>
      <c r="C336" s="4" t="s">
        <v>29</v>
      </c>
      <c r="D336" s="156" t="s">
        <v>112</v>
      </c>
      <c r="E336" s="341"/>
      <c r="F336" s="159">
        <f>F337</f>
        <v>22100</v>
      </c>
      <c r="G336" s="310"/>
      <c r="H336" s="528">
        <f>H337</f>
        <v>8300</v>
      </c>
      <c r="I336" s="528"/>
      <c r="J336" s="528">
        <f>J337</f>
        <v>8300</v>
      </c>
      <c r="K336" s="528"/>
      <c r="L336" s="154"/>
      <c r="N336" s="154"/>
      <c r="O336" s="154"/>
    </row>
    <row r="337" spans="1:15" s="138" customFormat="1" x14ac:dyDescent="0.25">
      <c r="A337" s="258" t="s">
        <v>530</v>
      </c>
      <c r="B337" s="192" t="s">
        <v>5</v>
      </c>
      <c r="C337" s="4" t="s">
        <v>29</v>
      </c>
      <c r="D337" s="156" t="s">
        <v>113</v>
      </c>
      <c r="E337" s="341"/>
      <c r="F337" s="159">
        <f>F338</f>
        <v>22100</v>
      </c>
      <c r="G337" s="310"/>
      <c r="H337" s="528">
        <f>H338</f>
        <v>8300</v>
      </c>
      <c r="I337" s="528"/>
      <c r="J337" s="528">
        <f>J338</f>
        <v>8300</v>
      </c>
      <c r="K337" s="528"/>
      <c r="L337" s="154"/>
      <c r="N337" s="154"/>
      <c r="O337" s="154"/>
    </row>
    <row r="338" spans="1:15" s="138" customFormat="1" ht="31.5" x14ac:dyDescent="0.25">
      <c r="A338" s="259" t="s">
        <v>182</v>
      </c>
      <c r="B338" s="192" t="s">
        <v>5</v>
      </c>
      <c r="C338" s="4" t="s">
        <v>29</v>
      </c>
      <c r="D338" s="156" t="s">
        <v>183</v>
      </c>
      <c r="E338" s="341"/>
      <c r="F338" s="159">
        <f>F339</f>
        <v>22100</v>
      </c>
      <c r="G338" s="310"/>
      <c r="H338" s="528">
        <f>H339</f>
        <v>8300</v>
      </c>
      <c r="I338" s="528"/>
      <c r="J338" s="528">
        <f>J339</f>
        <v>8300</v>
      </c>
      <c r="K338" s="528"/>
      <c r="L338" s="154"/>
      <c r="N338" s="154"/>
      <c r="O338" s="154"/>
    </row>
    <row r="339" spans="1:15" s="138" customFormat="1" x14ac:dyDescent="0.25">
      <c r="A339" s="261" t="s">
        <v>433</v>
      </c>
      <c r="B339" s="192" t="s">
        <v>5</v>
      </c>
      <c r="C339" s="4" t="s">
        <v>29</v>
      </c>
      <c r="D339" s="156" t="s">
        <v>386</v>
      </c>
      <c r="E339" s="329"/>
      <c r="F339" s="159">
        <f>F340</f>
        <v>22100</v>
      </c>
      <c r="G339" s="310"/>
      <c r="H339" s="528">
        <f>H340</f>
        <v>8300</v>
      </c>
      <c r="I339" s="528"/>
      <c r="J339" s="528">
        <f>J340</f>
        <v>8300</v>
      </c>
      <c r="K339" s="528"/>
      <c r="L339" s="154"/>
      <c r="N339" s="154"/>
      <c r="O339" s="154"/>
    </row>
    <row r="340" spans="1:15" s="138" customFormat="1" x14ac:dyDescent="0.25">
      <c r="A340" s="256" t="s">
        <v>120</v>
      </c>
      <c r="B340" s="192" t="s">
        <v>5</v>
      </c>
      <c r="C340" s="4" t="s">
        <v>29</v>
      </c>
      <c r="D340" s="156" t="s">
        <v>386</v>
      </c>
      <c r="E340" s="342">
        <v>200</v>
      </c>
      <c r="F340" s="159">
        <f>F341</f>
        <v>22100</v>
      </c>
      <c r="G340" s="310"/>
      <c r="H340" s="528">
        <f>H341</f>
        <v>8300</v>
      </c>
      <c r="I340" s="528"/>
      <c r="J340" s="528">
        <f>J341</f>
        <v>8300</v>
      </c>
      <c r="K340" s="528"/>
      <c r="L340" s="154"/>
      <c r="N340" s="154"/>
      <c r="O340" s="154"/>
    </row>
    <row r="341" spans="1:15" s="138" customFormat="1" ht="31.5" x14ac:dyDescent="0.25">
      <c r="A341" s="256" t="s">
        <v>52</v>
      </c>
      <c r="B341" s="192" t="s">
        <v>5</v>
      </c>
      <c r="C341" s="4" t="s">
        <v>29</v>
      </c>
      <c r="D341" s="156" t="s">
        <v>386</v>
      </c>
      <c r="E341" s="342">
        <v>240</v>
      </c>
      <c r="F341" s="159">
        <f>'ведом. 2025-2027'!AD249</f>
        <v>22100</v>
      </c>
      <c r="G341" s="310"/>
      <c r="H341" s="528">
        <f>'ведом. 2025-2027'!AE249</f>
        <v>8300</v>
      </c>
      <c r="I341" s="528"/>
      <c r="J341" s="528">
        <f>'ведом. 2025-2027'!AF249</f>
        <v>8300</v>
      </c>
      <c r="K341" s="528"/>
      <c r="L341" s="154"/>
      <c r="N341" s="154"/>
      <c r="O341" s="154"/>
    </row>
    <row r="342" spans="1:15" s="525" customFormat="1" x14ac:dyDescent="0.25">
      <c r="A342" s="565" t="s">
        <v>242</v>
      </c>
      <c r="B342" s="459" t="s">
        <v>5</v>
      </c>
      <c r="C342" s="459" t="s">
        <v>29</v>
      </c>
      <c r="D342" s="550" t="s">
        <v>243</v>
      </c>
      <c r="E342" s="342"/>
      <c r="F342" s="528">
        <f>F343</f>
        <v>4464</v>
      </c>
      <c r="G342" s="528"/>
      <c r="H342" s="528">
        <f t="shared" ref="H342:J342" si="56">H343</f>
        <v>0</v>
      </c>
      <c r="I342" s="528"/>
      <c r="J342" s="528">
        <f t="shared" si="56"/>
        <v>0</v>
      </c>
      <c r="K342" s="528"/>
      <c r="L342" s="527"/>
      <c r="N342" s="527"/>
      <c r="O342" s="527"/>
    </row>
    <row r="343" spans="1:15" s="525" customFormat="1" ht="31.5" x14ac:dyDescent="0.25">
      <c r="A343" s="565" t="s">
        <v>540</v>
      </c>
      <c r="B343" s="459" t="s">
        <v>5</v>
      </c>
      <c r="C343" s="459" t="s">
        <v>29</v>
      </c>
      <c r="D343" s="550" t="s">
        <v>244</v>
      </c>
      <c r="E343" s="342"/>
      <c r="F343" s="528">
        <f>F344</f>
        <v>4464</v>
      </c>
      <c r="G343" s="528"/>
      <c r="H343" s="528">
        <f t="shared" ref="H343:J343" si="57">H344</f>
        <v>0</v>
      </c>
      <c r="I343" s="528"/>
      <c r="J343" s="528">
        <f t="shared" si="57"/>
        <v>0</v>
      </c>
      <c r="K343" s="528"/>
      <c r="L343" s="527"/>
      <c r="N343" s="527"/>
      <c r="O343" s="527"/>
    </row>
    <row r="344" spans="1:15" s="138" customFormat="1" ht="31.5" x14ac:dyDescent="0.25">
      <c r="A344" s="260" t="s">
        <v>321</v>
      </c>
      <c r="B344" s="192" t="s">
        <v>5</v>
      </c>
      <c r="C344" s="4" t="s">
        <v>29</v>
      </c>
      <c r="D344" s="464" t="s">
        <v>542</v>
      </c>
      <c r="E344" s="329"/>
      <c r="F344" s="159">
        <f>F345</f>
        <v>4464</v>
      </c>
      <c r="G344" s="159"/>
      <c r="H344" s="528">
        <f>H345</f>
        <v>0</v>
      </c>
      <c r="I344" s="528"/>
      <c r="J344" s="528">
        <f>J345</f>
        <v>0</v>
      </c>
      <c r="K344" s="528"/>
      <c r="L344" s="154"/>
      <c r="N344" s="154"/>
      <c r="O344" s="154"/>
    </row>
    <row r="345" spans="1:15" s="177" customFormat="1" x14ac:dyDescent="0.25">
      <c r="A345" s="260" t="s">
        <v>607</v>
      </c>
      <c r="B345" s="1" t="s">
        <v>5</v>
      </c>
      <c r="C345" s="4" t="s">
        <v>29</v>
      </c>
      <c r="D345" s="464" t="s">
        <v>686</v>
      </c>
      <c r="E345" s="290"/>
      <c r="F345" s="159">
        <f>F346</f>
        <v>4464</v>
      </c>
      <c r="G345" s="159"/>
      <c r="H345" s="528">
        <f>H346</f>
        <v>0</v>
      </c>
      <c r="I345" s="528"/>
      <c r="J345" s="528">
        <f>J346</f>
        <v>0</v>
      </c>
      <c r="K345" s="528"/>
      <c r="L345" s="154"/>
      <c r="N345" s="154"/>
      <c r="O345" s="154"/>
    </row>
    <row r="346" spans="1:15" s="177" customFormat="1" x14ac:dyDescent="0.25">
      <c r="A346" s="256" t="s">
        <v>42</v>
      </c>
      <c r="B346" s="1" t="s">
        <v>5</v>
      </c>
      <c r="C346" s="4" t="s">
        <v>29</v>
      </c>
      <c r="D346" s="464" t="s">
        <v>686</v>
      </c>
      <c r="E346" s="290" t="s">
        <v>347</v>
      </c>
      <c r="F346" s="159">
        <f>F347</f>
        <v>4464</v>
      </c>
      <c r="G346" s="159"/>
      <c r="H346" s="528">
        <f>H347</f>
        <v>0</v>
      </c>
      <c r="I346" s="528"/>
      <c r="J346" s="528">
        <f>J347</f>
        <v>0</v>
      </c>
      <c r="K346" s="528"/>
      <c r="L346" s="154"/>
      <c r="N346" s="154"/>
      <c r="O346" s="154"/>
    </row>
    <row r="347" spans="1:15" s="177" customFormat="1" ht="31.5" x14ac:dyDescent="0.25">
      <c r="A347" s="256" t="s">
        <v>121</v>
      </c>
      <c r="B347" s="1" t="s">
        <v>5</v>
      </c>
      <c r="C347" s="4" t="s">
        <v>29</v>
      </c>
      <c r="D347" s="464" t="s">
        <v>686</v>
      </c>
      <c r="E347" s="290" t="s">
        <v>348</v>
      </c>
      <c r="F347" s="159">
        <f>'ведом. 2025-2027'!AD255</f>
        <v>4464</v>
      </c>
      <c r="G347" s="310"/>
      <c r="H347" s="528">
        <f>'ведом. 2025-2027'!AE255</f>
        <v>0</v>
      </c>
      <c r="I347" s="528"/>
      <c r="J347" s="528">
        <f>'ведом. 2025-2027'!AF255</f>
        <v>0</v>
      </c>
      <c r="K347" s="528"/>
      <c r="L347" s="154"/>
      <c r="N347" s="154"/>
      <c r="O347" s="154"/>
    </row>
    <row r="348" spans="1:15" s="177" customFormat="1" x14ac:dyDescent="0.25">
      <c r="A348" s="277" t="s">
        <v>642</v>
      </c>
      <c r="B348" s="1" t="s">
        <v>5</v>
      </c>
      <c r="C348" s="4" t="s">
        <v>29</v>
      </c>
      <c r="D348" s="295" t="s">
        <v>632</v>
      </c>
      <c r="E348" s="435"/>
      <c r="F348" s="159">
        <f>F349</f>
        <v>3000</v>
      </c>
      <c r="G348" s="159"/>
      <c r="H348" s="528">
        <f t="shared" ref="H348:J352" si="58">H349</f>
        <v>0</v>
      </c>
      <c r="I348" s="528"/>
      <c r="J348" s="528">
        <f t="shared" si="58"/>
        <v>0</v>
      </c>
      <c r="K348" s="528"/>
      <c r="L348" s="154"/>
      <c r="N348" s="154"/>
      <c r="O348" s="154"/>
    </row>
    <row r="349" spans="1:15" s="177" customFormat="1" ht="31.5" x14ac:dyDescent="0.25">
      <c r="A349" s="277" t="s">
        <v>735</v>
      </c>
      <c r="B349" s="1" t="s">
        <v>5</v>
      </c>
      <c r="C349" s="4" t="s">
        <v>29</v>
      </c>
      <c r="D349" s="295" t="s">
        <v>736</v>
      </c>
      <c r="E349" s="531"/>
      <c r="F349" s="159">
        <f>F350</f>
        <v>3000</v>
      </c>
      <c r="G349" s="159"/>
      <c r="H349" s="528">
        <f t="shared" si="58"/>
        <v>0</v>
      </c>
      <c r="I349" s="528"/>
      <c r="J349" s="528">
        <f t="shared" si="58"/>
        <v>0</v>
      </c>
      <c r="K349" s="528"/>
      <c r="L349" s="154"/>
      <c r="N349" s="154"/>
      <c r="O349" s="154"/>
    </row>
    <row r="350" spans="1:15" s="177" customFormat="1" x14ac:dyDescent="0.25">
      <c r="A350" s="279" t="s">
        <v>737</v>
      </c>
      <c r="B350" s="1" t="s">
        <v>5</v>
      </c>
      <c r="C350" s="4" t="s">
        <v>29</v>
      </c>
      <c r="D350" s="295" t="s">
        <v>738</v>
      </c>
      <c r="E350" s="531"/>
      <c r="F350" s="159">
        <f>F351</f>
        <v>3000</v>
      </c>
      <c r="G350" s="159"/>
      <c r="H350" s="528">
        <f t="shared" si="58"/>
        <v>0</v>
      </c>
      <c r="I350" s="528"/>
      <c r="J350" s="528">
        <f t="shared" si="58"/>
        <v>0</v>
      </c>
      <c r="K350" s="528"/>
      <c r="L350" s="154"/>
      <c r="N350" s="154"/>
      <c r="O350" s="154"/>
    </row>
    <row r="351" spans="1:15" s="177" customFormat="1" ht="31.5" x14ac:dyDescent="0.25">
      <c r="A351" s="279" t="s">
        <v>739</v>
      </c>
      <c r="B351" s="1" t="s">
        <v>5</v>
      </c>
      <c r="C351" s="4" t="s">
        <v>29</v>
      </c>
      <c r="D351" s="295" t="s">
        <v>740</v>
      </c>
      <c r="E351" s="531"/>
      <c r="F351" s="159">
        <f>F352</f>
        <v>3000</v>
      </c>
      <c r="G351" s="159"/>
      <c r="H351" s="528">
        <f t="shared" si="58"/>
        <v>0</v>
      </c>
      <c r="I351" s="528"/>
      <c r="J351" s="528">
        <f t="shared" si="58"/>
        <v>0</v>
      </c>
      <c r="K351" s="528"/>
      <c r="L351" s="154"/>
      <c r="N351" s="154"/>
      <c r="O351" s="154"/>
    </row>
    <row r="352" spans="1:15" s="177" customFormat="1" x14ac:dyDescent="0.25">
      <c r="A352" s="277" t="s">
        <v>120</v>
      </c>
      <c r="B352" s="1" t="s">
        <v>5</v>
      </c>
      <c r="C352" s="4" t="s">
        <v>29</v>
      </c>
      <c r="D352" s="295" t="s">
        <v>740</v>
      </c>
      <c r="E352" s="531" t="s">
        <v>37</v>
      </c>
      <c r="F352" s="159">
        <f>F353</f>
        <v>3000</v>
      </c>
      <c r="G352" s="159"/>
      <c r="H352" s="528">
        <f t="shared" si="58"/>
        <v>0</v>
      </c>
      <c r="I352" s="528"/>
      <c r="J352" s="528">
        <f t="shared" si="58"/>
        <v>0</v>
      </c>
      <c r="K352" s="528"/>
      <c r="L352" s="154"/>
      <c r="N352" s="154"/>
      <c r="O352" s="154"/>
    </row>
    <row r="353" spans="1:15" s="177" customFormat="1" ht="31.5" x14ac:dyDescent="0.25">
      <c r="A353" s="277" t="s">
        <v>52</v>
      </c>
      <c r="B353" s="1" t="s">
        <v>5</v>
      </c>
      <c r="C353" s="4" t="s">
        <v>29</v>
      </c>
      <c r="D353" s="295" t="s">
        <v>740</v>
      </c>
      <c r="E353" s="531" t="s">
        <v>65</v>
      </c>
      <c r="F353" s="159">
        <f>'ведом. 2025-2027'!AD738</f>
        <v>3000</v>
      </c>
      <c r="G353" s="310"/>
      <c r="H353" s="528">
        <f>'ведом. 2025-2027'!AE738</f>
        <v>0</v>
      </c>
      <c r="I353" s="528"/>
      <c r="J353" s="528">
        <f>'ведом. 2025-2027'!AF738</f>
        <v>0</v>
      </c>
      <c r="K353" s="528"/>
      <c r="L353" s="154"/>
      <c r="N353" s="154"/>
      <c r="O353" s="154"/>
    </row>
    <row r="354" spans="1:15" s="138" customFormat="1" x14ac:dyDescent="0.25">
      <c r="A354" s="379" t="s">
        <v>323</v>
      </c>
      <c r="B354" s="192" t="s">
        <v>5</v>
      </c>
      <c r="C354" s="4" t="s">
        <v>30</v>
      </c>
      <c r="D354" s="287"/>
      <c r="E354" s="332"/>
      <c r="F354" s="159">
        <f t="shared" ref="F354:K354" si="59">F355+F384</f>
        <v>913381</v>
      </c>
      <c r="G354" s="528">
        <f t="shared" si="59"/>
        <v>748921.6</v>
      </c>
      <c r="H354" s="528">
        <f t="shared" si="59"/>
        <v>392942.5</v>
      </c>
      <c r="I354" s="528">
        <f t="shared" si="59"/>
        <v>321426.89999999997</v>
      </c>
      <c r="J354" s="528">
        <f t="shared" si="59"/>
        <v>240743.3</v>
      </c>
      <c r="K354" s="528">
        <f t="shared" si="59"/>
        <v>196928</v>
      </c>
      <c r="L354" s="154"/>
      <c r="N354" s="154"/>
      <c r="O354" s="154"/>
    </row>
    <row r="355" spans="1:15" s="177" customFormat="1" ht="31.5" x14ac:dyDescent="0.25">
      <c r="A355" s="391" t="s">
        <v>587</v>
      </c>
      <c r="B355" s="196" t="s">
        <v>5</v>
      </c>
      <c r="C355" s="319" t="s">
        <v>30</v>
      </c>
      <c r="D355" s="156" t="s">
        <v>111</v>
      </c>
      <c r="E355" s="343"/>
      <c r="F355" s="159">
        <f t="shared" ref="F355:K355" si="60">F356+F379</f>
        <v>912787.9</v>
      </c>
      <c r="G355" s="528">
        <f t="shared" si="60"/>
        <v>748436.5</v>
      </c>
      <c r="H355" s="528">
        <f t="shared" si="60"/>
        <v>392942.5</v>
      </c>
      <c r="I355" s="528">
        <f t="shared" si="60"/>
        <v>321426.89999999997</v>
      </c>
      <c r="J355" s="528">
        <f t="shared" si="60"/>
        <v>240743.3</v>
      </c>
      <c r="K355" s="528">
        <f t="shared" si="60"/>
        <v>196928</v>
      </c>
      <c r="L355" s="154"/>
      <c r="N355" s="154"/>
      <c r="O355" s="154"/>
    </row>
    <row r="356" spans="1:15" s="177" customFormat="1" x14ac:dyDescent="0.25">
      <c r="A356" s="391" t="s">
        <v>529</v>
      </c>
      <c r="B356" s="196" t="s">
        <v>5</v>
      </c>
      <c r="C356" s="319" t="s">
        <v>30</v>
      </c>
      <c r="D356" s="156" t="s">
        <v>389</v>
      </c>
      <c r="E356" s="343"/>
      <c r="F356" s="159">
        <f t="shared" ref="F356:K356" si="61">F357+F372</f>
        <v>896287.9</v>
      </c>
      <c r="G356" s="159">
        <f t="shared" si="61"/>
        <v>731936.5</v>
      </c>
      <c r="H356" s="528">
        <f t="shared" si="61"/>
        <v>392942.5</v>
      </c>
      <c r="I356" s="528">
        <f t="shared" si="61"/>
        <v>321426.89999999997</v>
      </c>
      <c r="J356" s="528">
        <f t="shared" si="61"/>
        <v>240743.3</v>
      </c>
      <c r="K356" s="528">
        <f t="shared" si="61"/>
        <v>196928</v>
      </c>
      <c r="L356" s="154"/>
      <c r="N356" s="154"/>
      <c r="O356" s="154"/>
    </row>
    <row r="357" spans="1:15" s="177" customFormat="1" ht="31.5" x14ac:dyDescent="0.25">
      <c r="A357" s="391" t="s">
        <v>443</v>
      </c>
      <c r="B357" s="196" t="s">
        <v>5</v>
      </c>
      <c r="C357" s="319" t="s">
        <v>30</v>
      </c>
      <c r="D357" s="314" t="s">
        <v>442</v>
      </c>
      <c r="E357" s="343"/>
      <c r="F357" s="159">
        <f t="shared" ref="F357:K357" si="62">F358+F369+F362</f>
        <v>409779.7</v>
      </c>
      <c r="G357" s="528">
        <f t="shared" si="62"/>
        <v>335199.8</v>
      </c>
      <c r="H357" s="528">
        <f t="shared" si="62"/>
        <v>392942.5</v>
      </c>
      <c r="I357" s="528">
        <f t="shared" si="62"/>
        <v>321426.89999999997</v>
      </c>
      <c r="J357" s="528">
        <f t="shared" si="62"/>
        <v>240743.3</v>
      </c>
      <c r="K357" s="528">
        <f t="shared" si="62"/>
        <v>196928</v>
      </c>
      <c r="L357" s="154"/>
      <c r="N357" s="154"/>
      <c r="O357" s="154"/>
    </row>
    <row r="358" spans="1:15" s="177" customFormat="1" x14ac:dyDescent="0.25">
      <c r="A358" s="484" t="s">
        <v>549</v>
      </c>
      <c r="B358" s="196" t="s">
        <v>5</v>
      </c>
      <c r="C358" s="319" t="s">
        <v>30</v>
      </c>
      <c r="D358" s="494" t="s">
        <v>652</v>
      </c>
      <c r="E358" s="343"/>
      <c r="F358" s="159">
        <f>F359</f>
        <v>104507.79999999999</v>
      </c>
      <c r="G358" s="528">
        <f t="shared" ref="G358:J358" si="63">G359</f>
        <v>85487.4</v>
      </c>
      <c r="H358" s="528">
        <f t="shared" si="63"/>
        <v>0</v>
      </c>
      <c r="I358" s="528"/>
      <c r="J358" s="528">
        <f t="shared" si="63"/>
        <v>0</v>
      </c>
      <c r="K358" s="528"/>
      <c r="L358" s="154"/>
      <c r="N358" s="154"/>
      <c r="O358" s="154"/>
    </row>
    <row r="359" spans="1:15" s="525" customFormat="1" ht="31.5" x14ac:dyDescent="0.25">
      <c r="A359" s="484" t="s">
        <v>726</v>
      </c>
      <c r="B359" s="196" t="s">
        <v>5</v>
      </c>
      <c r="C359" s="319" t="s">
        <v>30</v>
      </c>
      <c r="D359" s="494" t="s">
        <v>725</v>
      </c>
      <c r="E359" s="343"/>
      <c r="F359" s="528">
        <f>F360</f>
        <v>104507.79999999999</v>
      </c>
      <c r="G359" s="528">
        <f t="shared" ref="G359:J359" si="64">G360</f>
        <v>85487.4</v>
      </c>
      <c r="H359" s="528">
        <f t="shared" si="64"/>
        <v>0</v>
      </c>
      <c r="I359" s="528"/>
      <c r="J359" s="528">
        <f t="shared" si="64"/>
        <v>0</v>
      </c>
      <c r="K359" s="528"/>
      <c r="L359" s="527"/>
      <c r="N359" s="527"/>
      <c r="O359" s="527"/>
    </row>
    <row r="360" spans="1:15" s="177" customFormat="1" x14ac:dyDescent="0.25">
      <c r="A360" s="495" t="s">
        <v>417</v>
      </c>
      <c r="B360" s="196" t="s">
        <v>5</v>
      </c>
      <c r="C360" s="319" t="s">
        <v>30</v>
      </c>
      <c r="D360" s="494" t="s">
        <v>725</v>
      </c>
      <c r="E360" s="332" t="s">
        <v>154</v>
      </c>
      <c r="F360" s="159">
        <f>'ведом. 2025-2027'!AD746</f>
        <v>104507.79999999999</v>
      </c>
      <c r="G360" s="310">
        <f>G361</f>
        <v>85487.4</v>
      </c>
      <c r="H360" s="528">
        <f>H361</f>
        <v>0</v>
      </c>
      <c r="I360" s="528"/>
      <c r="J360" s="528">
        <f>J361</f>
        <v>0</v>
      </c>
      <c r="K360" s="528"/>
      <c r="L360" s="154"/>
      <c r="N360" s="154"/>
      <c r="O360" s="154"/>
    </row>
    <row r="361" spans="1:15" s="177" customFormat="1" x14ac:dyDescent="0.25">
      <c r="A361" s="457" t="s">
        <v>9</v>
      </c>
      <c r="B361" s="196" t="s">
        <v>5</v>
      </c>
      <c r="C361" s="319" t="s">
        <v>30</v>
      </c>
      <c r="D361" s="494" t="s">
        <v>725</v>
      </c>
      <c r="E361" s="332" t="s">
        <v>155</v>
      </c>
      <c r="F361" s="159">
        <f>'ведом. 2025-2027'!AD746</f>
        <v>104507.79999999999</v>
      </c>
      <c r="G361" s="310">
        <v>85487.4</v>
      </c>
      <c r="H361" s="528">
        <f>'ведом. 2025-2027'!AE746</f>
        <v>0</v>
      </c>
      <c r="I361" s="528"/>
      <c r="J361" s="528">
        <f>'ведом. 2025-2027'!AF746</f>
        <v>0</v>
      </c>
      <c r="K361" s="528"/>
      <c r="L361" s="154"/>
      <c r="N361" s="154"/>
      <c r="O361" s="154"/>
    </row>
    <row r="362" spans="1:15" s="525" customFormat="1" ht="31.5" x14ac:dyDescent="0.25">
      <c r="A362" s="457" t="s">
        <v>658</v>
      </c>
      <c r="B362" s="459" t="s">
        <v>5</v>
      </c>
      <c r="C362" s="460" t="s">
        <v>30</v>
      </c>
      <c r="D362" s="494" t="s">
        <v>657</v>
      </c>
      <c r="E362" s="474"/>
      <c r="F362" s="528">
        <f>F363+F366</f>
        <v>0</v>
      </c>
      <c r="G362" s="528"/>
      <c r="H362" s="528">
        <f t="shared" ref="H362:K362" si="65">H363+H366</f>
        <v>172101.59999999998</v>
      </c>
      <c r="I362" s="528">
        <f t="shared" si="65"/>
        <v>140779.09999999998</v>
      </c>
      <c r="J362" s="528">
        <f t="shared" si="65"/>
        <v>240743.3</v>
      </c>
      <c r="K362" s="528">
        <f t="shared" si="65"/>
        <v>196928</v>
      </c>
      <c r="L362" s="527"/>
      <c r="M362" s="527"/>
      <c r="N362" s="527"/>
      <c r="O362" s="527"/>
    </row>
    <row r="363" spans="1:15" s="525" customFormat="1" ht="47.25" x14ac:dyDescent="0.25">
      <c r="A363" s="484" t="s">
        <v>723</v>
      </c>
      <c r="B363" s="459" t="s">
        <v>5</v>
      </c>
      <c r="C363" s="460" t="s">
        <v>30</v>
      </c>
      <c r="D363" s="494" t="s">
        <v>721</v>
      </c>
      <c r="E363" s="474"/>
      <c r="F363" s="528">
        <f>F364</f>
        <v>0</v>
      </c>
      <c r="G363" s="528"/>
      <c r="H363" s="528">
        <f t="shared" ref="H363:K363" si="66">H364</f>
        <v>51481.299999999996</v>
      </c>
      <c r="I363" s="528">
        <f t="shared" si="66"/>
        <v>42111.7</v>
      </c>
      <c r="J363" s="528">
        <f t="shared" si="66"/>
        <v>120123</v>
      </c>
      <c r="K363" s="528">
        <f t="shared" si="66"/>
        <v>98260.6</v>
      </c>
      <c r="L363" s="527"/>
      <c r="N363" s="527"/>
      <c r="O363" s="527"/>
    </row>
    <row r="364" spans="1:15" s="525" customFormat="1" x14ac:dyDescent="0.25">
      <c r="A364" s="495" t="s">
        <v>417</v>
      </c>
      <c r="B364" s="459" t="s">
        <v>5</v>
      </c>
      <c r="C364" s="460" t="s">
        <v>30</v>
      </c>
      <c r="D364" s="494" t="s">
        <v>721</v>
      </c>
      <c r="E364" s="474" t="s">
        <v>154</v>
      </c>
      <c r="F364" s="528">
        <f>F365</f>
        <v>0</v>
      </c>
      <c r="G364" s="528"/>
      <c r="H364" s="528">
        <f t="shared" ref="H364:K364" si="67">H365</f>
        <v>51481.299999999996</v>
      </c>
      <c r="I364" s="528">
        <f t="shared" si="67"/>
        <v>42111.7</v>
      </c>
      <c r="J364" s="528">
        <f t="shared" si="67"/>
        <v>120123</v>
      </c>
      <c r="K364" s="528">
        <f t="shared" si="67"/>
        <v>98260.6</v>
      </c>
      <c r="L364" s="527"/>
      <c r="N364" s="527"/>
      <c r="O364" s="527"/>
    </row>
    <row r="365" spans="1:15" s="525" customFormat="1" x14ac:dyDescent="0.25">
      <c r="A365" s="457" t="s">
        <v>9</v>
      </c>
      <c r="B365" s="459" t="s">
        <v>5</v>
      </c>
      <c r="C365" s="460" t="s">
        <v>30</v>
      </c>
      <c r="D365" s="494" t="s">
        <v>721</v>
      </c>
      <c r="E365" s="474" t="s">
        <v>155</v>
      </c>
      <c r="F365" s="528">
        <f>'ведом. 2025-2027'!AD750</f>
        <v>0</v>
      </c>
      <c r="G365" s="528"/>
      <c r="H365" s="528">
        <f>'ведом. 2025-2027'!AE750</f>
        <v>51481.299999999996</v>
      </c>
      <c r="I365" s="528">
        <v>42111.7</v>
      </c>
      <c r="J365" s="528">
        <f>'ведом. 2025-2027'!AF750</f>
        <v>120123</v>
      </c>
      <c r="K365" s="528">
        <v>98260.6</v>
      </c>
      <c r="L365" s="527"/>
      <c r="M365" s="527"/>
      <c r="N365" s="527"/>
      <c r="O365" s="527"/>
    </row>
    <row r="366" spans="1:15" s="525" customFormat="1" ht="47.25" x14ac:dyDescent="0.25">
      <c r="A366" s="457" t="s">
        <v>724</v>
      </c>
      <c r="B366" s="459" t="s">
        <v>5</v>
      </c>
      <c r="C366" s="460" t="s">
        <v>30</v>
      </c>
      <c r="D366" s="494" t="s">
        <v>722</v>
      </c>
      <c r="E366" s="474"/>
      <c r="F366" s="528">
        <f>F367</f>
        <v>0</v>
      </c>
      <c r="G366" s="528"/>
      <c r="H366" s="528">
        <f t="shared" ref="H366:K366" si="68">H367</f>
        <v>120620.29999999999</v>
      </c>
      <c r="I366" s="528">
        <f t="shared" si="68"/>
        <v>98667.4</v>
      </c>
      <c r="J366" s="528">
        <f t="shared" si="68"/>
        <v>120620.29999999999</v>
      </c>
      <c r="K366" s="528">
        <f t="shared" si="68"/>
        <v>98667.4</v>
      </c>
      <c r="L366" s="527"/>
      <c r="N366" s="527"/>
      <c r="O366" s="527"/>
    </row>
    <row r="367" spans="1:15" s="525" customFormat="1" x14ac:dyDescent="0.25">
      <c r="A367" s="495" t="s">
        <v>417</v>
      </c>
      <c r="B367" s="459" t="s">
        <v>5</v>
      </c>
      <c r="C367" s="460" t="s">
        <v>30</v>
      </c>
      <c r="D367" s="494" t="s">
        <v>722</v>
      </c>
      <c r="E367" s="474" t="s">
        <v>154</v>
      </c>
      <c r="F367" s="528">
        <f>F368</f>
        <v>0</v>
      </c>
      <c r="G367" s="528"/>
      <c r="H367" s="528">
        <f t="shared" ref="H367:K367" si="69">H368</f>
        <v>120620.29999999999</v>
      </c>
      <c r="I367" s="528">
        <f t="shared" si="69"/>
        <v>98667.4</v>
      </c>
      <c r="J367" s="528">
        <f t="shared" si="69"/>
        <v>120620.29999999999</v>
      </c>
      <c r="K367" s="528">
        <f t="shared" si="69"/>
        <v>98667.4</v>
      </c>
      <c r="L367" s="527"/>
      <c r="N367" s="527"/>
      <c r="O367" s="527"/>
    </row>
    <row r="368" spans="1:15" s="525" customFormat="1" x14ac:dyDescent="0.25">
      <c r="A368" s="457" t="s">
        <v>9</v>
      </c>
      <c r="B368" s="459" t="s">
        <v>5</v>
      </c>
      <c r="C368" s="460" t="s">
        <v>30</v>
      </c>
      <c r="D368" s="494" t="s">
        <v>722</v>
      </c>
      <c r="E368" s="474" t="s">
        <v>155</v>
      </c>
      <c r="F368" s="528">
        <f>'ведом. 2025-2027'!AD753</f>
        <v>0</v>
      </c>
      <c r="G368" s="530"/>
      <c r="H368" s="528">
        <f>'ведом. 2025-2027'!AE753</f>
        <v>120620.29999999999</v>
      </c>
      <c r="I368" s="528">
        <v>98667.4</v>
      </c>
      <c r="J368" s="528">
        <f>'ведом. 2025-2027'!AF753</f>
        <v>120620.29999999999</v>
      </c>
      <c r="K368" s="528">
        <v>98667.4</v>
      </c>
      <c r="L368" s="527"/>
      <c r="M368" s="527"/>
      <c r="N368" s="527"/>
      <c r="O368" s="527"/>
    </row>
    <row r="369" spans="1:24" s="525" customFormat="1" x14ac:dyDescent="0.25">
      <c r="A369" s="256" t="s">
        <v>640</v>
      </c>
      <c r="B369" s="442" t="s">
        <v>5</v>
      </c>
      <c r="C369" s="443" t="s">
        <v>30</v>
      </c>
      <c r="D369" s="494" t="s">
        <v>650</v>
      </c>
      <c r="E369" s="435"/>
      <c r="F369" s="446">
        <f>F370</f>
        <v>305271.90000000002</v>
      </c>
      <c r="G369" s="446">
        <f t="shared" ref="G369:J370" si="70">G370</f>
        <v>249712.4</v>
      </c>
      <c r="H369" s="528">
        <f t="shared" si="70"/>
        <v>220840.9</v>
      </c>
      <c r="I369" s="528">
        <f t="shared" si="70"/>
        <v>180647.8</v>
      </c>
      <c r="J369" s="528">
        <f t="shared" si="70"/>
        <v>0</v>
      </c>
      <c r="K369" s="528"/>
      <c r="L369" s="527"/>
      <c r="N369" s="527"/>
      <c r="O369" s="527"/>
    </row>
    <row r="370" spans="1:24" s="525" customFormat="1" x14ac:dyDescent="0.25">
      <c r="A370" s="256" t="s">
        <v>120</v>
      </c>
      <c r="B370" s="442" t="s">
        <v>5</v>
      </c>
      <c r="C370" s="443" t="s">
        <v>30</v>
      </c>
      <c r="D370" s="494" t="s">
        <v>650</v>
      </c>
      <c r="E370" s="435" t="s">
        <v>37</v>
      </c>
      <c r="F370" s="446">
        <f>F371</f>
        <v>305271.90000000002</v>
      </c>
      <c r="G370" s="446">
        <f t="shared" si="70"/>
        <v>249712.4</v>
      </c>
      <c r="H370" s="528">
        <f t="shared" si="70"/>
        <v>220840.9</v>
      </c>
      <c r="I370" s="528">
        <f t="shared" si="70"/>
        <v>180647.8</v>
      </c>
      <c r="J370" s="528">
        <f t="shared" si="70"/>
        <v>0</v>
      </c>
      <c r="K370" s="528"/>
      <c r="L370" s="527"/>
      <c r="N370" s="527"/>
      <c r="O370" s="527"/>
    </row>
    <row r="371" spans="1:24" s="525" customFormat="1" ht="31.5" x14ac:dyDescent="0.25">
      <c r="A371" s="256" t="s">
        <v>52</v>
      </c>
      <c r="B371" s="442" t="s">
        <v>5</v>
      </c>
      <c r="C371" s="443" t="s">
        <v>30</v>
      </c>
      <c r="D371" s="494" t="s">
        <v>650</v>
      </c>
      <c r="E371" s="435" t="s">
        <v>65</v>
      </c>
      <c r="F371" s="446">
        <f>'ведом. 2025-2027'!AD756</f>
        <v>305271.90000000002</v>
      </c>
      <c r="G371" s="310">
        <v>249712.4</v>
      </c>
      <c r="H371" s="528">
        <f>'ведом. 2025-2027'!AE756</f>
        <v>220840.9</v>
      </c>
      <c r="I371" s="528">
        <v>180647.8</v>
      </c>
      <c r="J371" s="528">
        <f>'ведом. 2025-2027'!AF756</f>
        <v>0</v>
      </c>
      <c r="K371" s="528"/>
      <c r="L371" s="527"/>
      <c r="M371" s="527"/>
      <c r="N371" s="527"/>
      <c r="O371" s="527"/>
    </row>
    <row r="372" spans="1:24" s="177" customFormat="1" ht="47.25" x14ac:dyDescent="0.25">
      <c r="A372" s="529" t="s">
        <v>732</v>
      </c>
      <c r="B372" s="1" t="s">
        <v>5</v>
      </c>
      <c r="C372" s="4" t="s">
        <v>30</v>
      </c>
      <c r="D372" s="295" t="s">
        <v>627</v>
      </c>
      <c r="E372" s="435"/>
      <c r="F372" s="159">
        <f>F376+F373</f>
        <v>486508.2</v>
      </c>
      <c r="G372" s="528">
        <f t="shared" ref="G372:J372" si="71">G376</f>
        <v>396736.7</v>
      </c>
      <c r="H372" s="528">
        <f t="shared" si="71"/>
        <v>0</v>
      </c>
      <c r="I372" s="528"/>
      <c r="J372" s="528">
        <f t="shared" si="71"/>
        <v>0</v>
      </c>
      <c r="K372" s="528"/>
      <c r="L372" s="154"/>
      <c r="N372" s="154"/>
      <c r="O372" s="154"/>
    </row>
    <row r="373" spans="1:24" s="525" customFormat="1" ht="31.5" x14ac:dyDescent="0.25">
      <c r="A373" s="485" t="s">
        <v>792</v>
      </c>
      <c r="B373" s="459" t="s">
        <v>5</v>
      </c>
      <c r="C373" s="459" t="s">
        <v>30</v>
      </c>
      <c r="D373" s="550" t="s">
        <v>791</v>
      </c>
      <c r="E373" s="479"/>
      <c r="F373" s="528">
        <f>F374</f>
        <v>1500</v>
      </c>
      <c r="G373" s="528"/>
      <c r="H373" s="528">
        <f t="shared" ref="H373:J374" si="72">H374</f>
        <v>0</v>
      </c>
      <c r="I373" s="528"/>
      <c r="J373" s="528">
        <f t="shared" si="72"/>
        <v>0</v>
      </c>
      <c r="K373" s="528"/>
      <c r="L373" s="527"/>
      <c r="N373" s="527"/>
      <c r="O373" s="527"/>
    </row>
    <row r="374" spans="1:24" s="525" customFormat="1" x14ac:dyDescent="0.25">
      <c r="A374" s="485" t="s">
        <v>120</v>
      </c>
      <c r="B374" s="459" t="s">
        <v>5</v>
      </c>
      <c r="C374" s="459" t="s">
        <v>30</v>
      </c>
      <c r="D374" s="550" t="s">
        <v>791</v>
      </c>
      <c r="E374" s="479" t="s">
        <v>37</v>
      </c>
      <c r="F374" s="528">
        <f>F375</f>
        <v>1500</v>
      </c>
      <c r="G374" s="528"/>
      <c r="H374" s="528">
        <f t="shared" si="72"/>
        <v>0</v>
      </c>
      <c r="I374" s="528"/>
      <c r="J374" s="528">
        <f t="shared" si="72"/>
        <v>0</v>
      </c>
      <c r="K374" s="528"/>
      <c r="L374" s="527"/>
      <c r="N374" s="527"/>
      <c r="O374" s="527"/>
    </row>
    <row r="375" spans="1:24" s="525" customFormat="1" ht="31.5" x14ac:dyDescent="0.25">
      <c r="A375" s="485" t="s">
        <v>52</v>
      </c>
      <c r="B375" s="459" t="s">
        <v>5</v>
      </c>
      <c r="C375" s="459" t="s">
        <v>30</v>
      </c>
      <c r="D375" s="550" t="s">
        <v>791</v>
      </c>
      <c r="E375" s="479" t="s">
        <v>65</v>
      </c>
      <c r="F375" s="528">
        <f>'ведом. 2025-2027'!AD760</f>
        <v>1500</v>
      </c>
      <c r="G375" s="528"/>
      <c r="H375" s="528">
        <f>'ведом. 2025-2027'!AF760</f>
        <v>0</v>
      </c>
      <c r="I375" s="528"/>
      <c r="J375" s="528">
        <f>'ведом. 2025-2027'!AH760</f>
        <v>0</v>
      </c>
      <c r="K375" s="528"/>
      <c r="L375" s="527"/>
      <c r="N375" s="527"/>
      <c r="O375" s="527"/>
    </row>
    <row r="376" spans="1:24" s="444" customFormat="1" ht="31.5" x14ac:dyDescent="0.25">
      <c r="A376" s="256" t="s">
        <v>641</v>
      </c>
      <c r="B376" s="442" t="s">
        <v>5</v>
      </c>
      <c r="C376" s="443" t="s">
        <v>30</v>
      </c>
      <c r="D376" s="494" t="s">
        <v>651</v>
      </c>
      <c r="E376" s="435"/>
      <c r="F376" s="446">
        <f t="shared" ref="F376:J377" si="73">F377</f>
        <v>485008.2</v>
      </c>
      <c r="G376" s="446">
        <f t="shared" si="73"/>
        <v>396736.7</v>
      </c>
      <c r="H376" s="528">
        <f t="shared" si="73"/>
        <v>0</v>
      </c>
      <c r="I376" s="528"/>
      <c r="J376" s="528">
        <f t="shared" si="73"/>
        <v>0</v>
      </c>
      <c r="K376" s="528"/>
      <c r="L376" s="154"/>
      <c r="N376" s="154"/>
      <c r="O376" s="154"/>
    </row>
    <row r="377" spans="1:24" s="444" customFormat="1" x14ac:dyDescent="0.25">
      <c r="A377" s="256" t="s">
        <v>120</v>
      </c>
      <c r="B377" s="442" t="s">
        <v>5</v>
      </c>
      <c r="C377" s="443" t="s">
        <v>30</v>
      </c>
      <c r="D377" s="494" t="s">
        <v>651</v>
      </c>
      <c r="E377" s="435" t="s">
        <v>37</v>
      </c>
      <c r="F377" s="446">
        <f t="shared" si="73"/>
        <v>485008.2</v>
      </c>
      <c r="G377" s="446">
        <f t="shared" si="73"/>
        <v>396736.7</v>
      </c>
      <c r="H377" s="528">
        <f t="shared" si="73"/>
        <v>0</v>
      </c>
      <c r="I377" s="528"/>
      <c r="J377" s="528">
        <f t="shared" si="73"/>
        <v>0</v>
      </c>
      <c r="K377" s="528"/>
      <c r="L377" s="154"/>
      <c r="N377" s="154"/>
      <c r="O377" s="154"/>
    </row>
    <row r="378" spans="1:24" s="444" customFormat="1" ht="31.5" x14ac:dyDescent="0.25">
      <c r="A378" s="256" t="s">
        <v>52</v>
      </c>
      <c r="B378" s="442" t="s">
        <v>5</v>
      </c>
      <c r="C378" s="443" t="s">
        <v>30</v>
      </c>
      <c r="D378" s="494" t="s">
        <v>651</v>
      </c>
      <c r="E378" s="435" t="s">
        <v>65</v>
      </c>
      <c r="F378" s="446">
        <f>'ведом. 2025-2027'!AD763</f>
        <v>485008.2</v>
      </c>
      <c r="G378" s="310">
        <v>396736.7</v>
      </c>
      <c r="H378" s="528">
        <f>'ведом. 2025-2027'!AE763</f>
        <v>0</v>
      </c>
      <c r="I378" s="528"/>
      <c r="J378" s="528">
        <f>'ведом. 2025-2027'!AF763</f>
        <v>0</v>
      </c>
      <c r="K378" s="528"/>
      <c r="L378" s="154"/>
      <c r="N378" s="154"/>
      <c r="O378" s="154"/>
    </row>
    <row r="379" spans="1:24" s="155" customFormat="1" x14ac:dyDescent="0.25">
      <c r="A379" s="457" t="s">
        <v>669</v>
      </c>
      <c r="B379" s="521" t="s">
        <v>5</v>
      </c>
      <c r="C379" s="522" t="s">
        <v>30</v>
      </c>
      <c r="D379" s="464" t="s">
        <v>670</v>
      </c>
      <c r="E379" s="474"/>
      <c r="F379" s="528">
        <f>F380</f>
        <v>16500</v>
      </c>
      <c r="G379" s="528">
        <f t="shared" ref="G379:J382" si="74">G380</f>
        <v>16500</v>
      </c>
      <c r="H379" s="528">
        <f t="shared" si="74"/>
        <v>0</v>
      </c>
      <c r="I379" s="528"/>
      <c r="J379" s="528">
        <f t="shared" si="74"/>
        <v>0</v>
      </c>
      <c r="K379" s="528"/>
      <c r="L379" s="527"/>
      <c r="N379" s="527"/>
      <c r="O379" s="527"/>
      <c r="R379" s="21"/>
      <c r="S379" s="208"/>
      <c r="T379" s="209"/>
      <c r="U379" s="209"/>
      <c r="V379" s="210"/>
      <c r="W379" s="210"/>
      <c r="X379" s="211"/>
    </row>
    <row r="380" spans="1:24" s="155" customFormat="1" ht="31.5" x14ac:dyDescent="0.25">
      <c r="A380" s="457" t="s">
        <v>672</v>
      </c>
      <c r="B380" s="521" t="s">
        <v>5</v>
      </c>
      <c r="C380" s="522" t="s">
        <v>30</v>
      </c>
      <c r="D380" s="464" t="s">
        <v>671</v>
      </c>
      <c r="E380" s="474"/>
      <c r="F380" s="528">
        <f>F381</f>
        <v>16500</v>
      </c>
      <c r="G380" s="528">
        <f t="shared" si="74"/>
        <v>16500</v>
      </c>
      <c r="H380" s="528">
        <f t="shared" si="74"/>
        <v>0</v>
      </c>
      <c r="I380" s="528"/>
      <c r="J380" s="528">
        <f t="shared" si="74"/>
        <v>0</v>
      </c>
      <c r="K380" s="528"/>
      <c r="L380" s="527"/>
      <c r="N380" s="527"/>
      <c r="O380" s="527"/>
      <c r="R380" s="21"/>
      <c r="S380" s="208"/>
      <c r="T380" s="209"/>
      <c r="U380" s="209"/>
      <c r="V380" s="210"/>
      <c r="W380" s="210"/>
      <c r="X380" s="211"/>
    </row>
    <row r="381" spans="1:24" s="155" customFormat="1" x14ac:dyDescent="0.25">
      <c r="A381" s="457" t="s">
        <v>673</v>
      </c>
      <c r="B381" s="521" t="s">
        <v>5</v>
      </c>
      <c r="C381" s="522" t="s">
        <v>30</v>
      </c>
      <c r="D381" s="464" t="s">
        <v>674</v>
      </c>
      <c r="E381" s="474"/>
      <c r="F381" s="528">
        <f>F382</f>
        <v>16500</v>
      </c>
      <c r="G381" s="528">
        <f t="shared" si="74"/>
        <v>16500</v>
      </c>
      <c r="H381" s="528">
        <f t="shared" si="74"/>
        <v>0</v>
      </c>
      <c r="I381" s="528"/>
      <c r="J381" s="528">
        <f t="shared" si="74"/>
        <v>0</v>
      </c>
      <c r="K381" s="528"/>
      <c r="L381" s="527"/>
      <c r="N381" s="527"/>
      <c r="O381" s="527"/>
      <c r="R381" s="21"/>
      <c r="S381" s="208"/>
      <c r="T381" s="209"/>
      <c r="U381" s="209"/>
      <c r="V381" s="210"/>
      <c r="W381" s="210"/>
      <c r="X381" s="211"/>
    </row>
    <row r="382" spans="1:24" s="155" customFormat="1" x14ac:dyDescent="0.25">
      <c r="A382" s="457" t="s">
        <v>120</v>
      </c>
      <c r="B382" s="521" t="s">
        <v>5</v>
      </c>
      <c r="C382" s="522" t="s">
        <v>30</v>
      </c>
      <c r="D382" s="464" t="s">
        <v>674</v>
      </c>
      <c r="E382" s="531" t="s">
        <v>37</v>
      </c>
      <c r="F382" s="528">
        <f>F383</f>
        <v>16500</v>
      </c>
      <c r="G382" s="528">
        <f t="shared" si="74"/>
        <v>16500</v>
      </c>
      <c r="H382" s="528">
        <f t="shared" si="74"/>
        <v>0</v>
      </c>
      <c r="I382" s="528"/>
      <c r="J382" s="528">
        <f t="shared" si="74"/>
        <v>0</v>
      </c>
      <c r="K382" s="528"/>
      <c r="L382" s="527"/>
      <c r="N382" s="527"/>
      <c r="O382" s="527"/>
      <c r="R382" s="21"/>
      <c r="S382" s="208"/>
      <c r="T382" s="209"/>
      <c r="U382" s="209"/>
      <c r="V382" s="210"/>
      <c r="W382" s="210"/>
      <c r="X382" s="211"/>
    </row>
    <row r="383" spans="1:24" s="155" customFormat="1" ht="31.5" x14ac:dyDescent="0.25">
      <c r="A383" s="457" t="s">
        <v>52</v>
      </c>
      <c r="B383" s="521" t="s">
        <v>5</v>
      </c>
      <c r="C383" s="522" t="s">
        <v>30</v>
      </c>
      <c r="D383" s="464" t="s">
        <v>674</v>
      </c>
      <c r="E383" s="531" t="s">
        <v>65</v>
      </c>
      <c r="F383" s="528">
        <f>'ведом. 2025-2027'!AD768</f>
        <v>16500</v>
      </c>
      <c r="G383" s="530">
        <f>F383</f>
        <v>16500</v>
      </c>
      <c r="H383" s="528">
        <f>'ведом. 2025-2027'!AE768</f>
        <v>0</v>
      </c>
      <c r="I383" s="528"/>
      <c r="J383" s="528">
        <f>'ведом. 2025-2027'!AF768</f>
        <v>0</v>
      </c>
      <c r="K383" s="528"/>
      <c r="L383" s="527"/>
      <c r="N383" s="527"/>
      <c r="O383" s="527"/>
      <c r="R383" s="21"/>
      <c r="S383" s="208"/>
      <c r="T383" s="209"/>
      <c r="U383" s="209"/>
      <c r="V383" s="210"/>
      <c r="W383" s="210"/>
      <c r="X383" s="211"/>
    </row>
    <row r="384" spans="1:24" s="507" customFormat="1" x14ac:dyDescent="0.25">
      <c r="A384" s="463" t="s">
        <v>242</v>
      </c>
      <c r="B384" s="459" t="s">
        <v>5</v>
      </c>
      <c r="C384" s="460" t="s">
        <v>30</v>
      </c>
      <c r="D384" s="464" t="s">
        <v>243</v>
      </c>
      <c r="E384" s="474"/>
      <c r="F384" s="511">
        <f>F385</f>
        <v>593.1</v>
      </c>
      <c r="G384" s="511">
        <f t="shared" ref="G384:J388" si="75">G385</f>
        <v>485.1</v>
      </c>
      <c r="H384" s="528">
        <f t="shared" si="75"/>
        <v>0</v>
      </c>
      <c r="I384" s="528"/>
      <c r="J384" s="528">
        <f t="shared" si="75"/>
        <v>0</v>
      </c>
      <c r="K384" s="528"/>
      <c r="L384" s="510"/>
      <c r="N384" s="510"/>
      <c r="O384" s="510"/>
    </row>
    <row r="385" spans="1:15" s="507" customFormat="1" ht="31.5" x14ac:dyDescent="0.25">
      <c r="A385" s="463" t="s">
        <v>540</v>
      </c>
      <c r="B385" s="459" t="s">
        <v>5</v>
      </c>
      <c r="C385" s="460" t="s">
        <v>30</v>
      </c>
      <c r="D385" s="464" t="s">
        <v>244</v>
      </c>
      <c r="E385" s="474"/>
      <c r="F385" s="511">
        <f>F386</f>
        <v>593.1</v>
      </c>
      <c r="G385" s="511">
        <f t="shared" si="75"/>
        <v>485.1</v>
      </c>
      <c r="H385" s="528">
        <f t="shared" si="75"/>
        <v>0</v>
      </c>
      <c r="I385" s="528"/>
      <c r="J385" s="528">
        <f t="shared" si="75"/>
        <v>0</v>
      </c>
      <c r="K385" s="528"/>
      <c r="L385" s="510"/>
      <c r="N385" s="510"/>
      <c r="O385" s="510"/>
    </row>
    <row r="386" spans="1:15" s="507" customFormat="1" ht="31.5" x14ac:dyDescent="0.25">
      <c r="A386" s="472" t="s">
        <v>541</v>
      </c>
      <c r="B386" s="459" t="s">
        <v>5</v>
      </c>
      <c r="C386" s="460" t="s">
        <v>30</v>
      </c>
      <c r="D386" s="464" t="s">
        <v>245</v>
      </c>
      <c r="E386" s="474"/>
      <c r="F386" s="511">
        <f>F387</f>
        <v>593.1</v>
      </c>
      <c r="G386" s="511">
        <f t="shared" si="75"/>
        <v>485.1</v>
      </c>
      <c r="H386" s="528">
        <f t="shared" si="75"/>
        <v>0</v>
      </c>
      <c r="I386" s="528"/>
      <c r="J386" s="528">
        <f t="shared" si="75"/>
        <v>0</v>
      </c>
      <c r="K386" s="528"/>
      <c r="L386" s="510"/>
      <c r="N386" s="510"/>
      <c r="O386" s="510"/>
    </row>
    <row r="387" spans="1:15" s="507" customFormat="1" x14ac:dyDescent="0.25">
      <c r="A387" s="457" t="s">
        <v>643</v>
      </c>
      <c r="B387" s="459" t="s">
        <v>5</v>
      </c>
      <c r="C387" s="460" t="s">
        <v>30</v>
      </c>
      <c r="D387" s="464" t="s">
        <v>644</v>
      </c>
      <c r="E387" s="474"/>
      <c r="F387" s="511">
        <f>F388</f>
        <v>593.1</v>
      </c>
      <c r="G387" s="511">
        <f t="shared" si="75"/>
        <v>485.1</v>
      </c>
      <c r="H387" s="528">
        <f t="shared" si="75"/>
        <v>0</v>
      </c>
      <c r="I387" s="528"/>
      <c r="J387" s="528">
        <f t="shared" si="75"/>
        <v>0</v>
      </c>
      <c r="K387" s="528"/>
      <c r="L387" s="510"/>
      <c r="N387" s="510"/>
      <c r="O387" s="510"/>
    </row>
    <row r="388" spans="1:15" s="507" customFormat="1" x14ac:dyDescent="0.25">
      <c r="A388" s="457" t="s">
        <v>120</v>
      </c>
      <c r="B388" s="459" t="s">
        <v>5</v>
      </c>
      <c r="C388" s="460" t="s">
        <v>30</v>
      </c>
      <c r="D388" s="464" t="s">
        <v>644</v>
      </c>
      <c r="E388" s="474" t="s">
        <v>37</v>
      </c>
      <c r="F388" s="511">
        <f>F389</f>
        <v>593.1</v>
      </c>
      <c r="G388" s="511">
        <f t="shared" si="75"/>
        <v>485.1</v>
      </c>
      <c r="H388" s="528">
        <f t="shared" si="75"/>
        <v>0</v>
      </c>
      <c r="I388" s="528"/>
      <c r="J388" s="528">
        <f t="shared" si="75"/>
        <v>0</v>
      </c>
      <c r="K388" s="528"/>
      <c r="L388" s="510"/>
      <c r="N388" s="510"/>
      <c r="O388" s="510"/>
    </row>
    <row r="389" spans="1:15" s="507" customFormat="1" ht="31.5" x14ac:dyDescent="0.25">
      <c r="A389" s="457" t="s">
        <v>52</v>
      </c>
      <c r="B389" s="459" t="s">
        <v>5</v>
      </c>
      <c r="C389" s="460" t="s">
        <v>30</v>
      </c>
      <c r="D389" s="464" t="s">
        <v>644</v>
      </c>
      <c r="E389" s="474" t="s">
        <v>65</v>
      </c>
      <c r="F389" s="511">
        <f>'ведом. 2025-2027'!AD774</f>
        <v>593.1</v>
      </c>
      <c r="G389" s="515">
        <f>485.1</f>
        <v>485.1</v>
      </c>
      <c r="H389" s="528">
        <f>'ведом. 2025-2027'!AE774</f>
        <v>0</v>
      </c>
      <c r="I389" s="528"/>
      <c r="J389" s="528">
        <f>'ведом. 2025-2027'!AF774</f>
        <v>0</v>
      </c>
      <c r="K389" s="528"/>
      <c r="L389" s="510"/>
      <c r="N389" s="510"/>
      <c r="O389" s="510"/>
    </row>
    <row r="390" spans="1:15" s="138" customFormat="1" x14ac:dyDescent="0.25">
      <c r="A390" s="379" t="s">
        <v>18</v>
      </c>
      <c r="B390" s="192" t="s">
        <v>5</v>
      </c>
      <c r="C390" s="4" t="s">
        <v>7</v>
      </c>
      <c r="D390" s="325"/>
      <c r="E390" s="332"/>
      <c r="F390" s="159">
        <f t="shared" ref="F390:K390" si="76">F414+F402+F391+F408</f>
        <v>789667.1</v>
      </c>
      <c r="G390" s="528">
        <f t="shared" si="76"/>
        <v>285846</v>
      </c>
      <c r="H390" s="528">
        <f t="shared" si="76"/>
        <v>463219</v>
      </c>
      <c r="I390" s="528">
        <f t="shared" si="76"/>
        <v>13931.9</v>
      </c>
      <c r="J390" s="528">
        <f t="shared" si="76"/>
        <v>691441.2</v>
      </c>
      <c r="K390" s="528">
        <f t="shared" si="76"/>
        <v>199026.8</v>
      </c>
      <c r="L390" s="154"/>
      <c r="N390" s="154"/>
      <c r="O390" s="154"/>
    </row>
    <row r="391" spans="1:15" s="138" customFormat="1" ht="31.5" x14ac:dyDescent="0.25">
      <c r="A391" s="258" t="s">
        <v>161</v>
      </c>
      <c r="B391" s="192" t="s">
        <v>5</v>
      </c>
      <c r="C391" s="4" t="s">
        <v>7</v>
      </c>
      <c r="D391" s="26" t="s">
        <v>102</v>
      </c>
      <c r="E391" s="332"/>
      <c r="F391" s="159">
        <f>F392</f>
        <v>15927.099999999999</v>
      </c>
      <c r="G391" s="310"/>
      <c r="H391" s="528">
        <f>H392</f>
        <v>4741</v>
      </c>
      <c r="I391" s="528"/>
      <c r="J391" s="528">
        <f>J392</f>
        <v>4741</v>
      </c>
      <c r="K391" s="528"/>
      <c r="L391" s="154"/>
      <c r="N391" s="154"/>
      <c r="O391" s="154"/>
    </row>
    <row r="392" spans="1:15" s="138" customFormat="1" x14ac:dyDescent="0.25">
      <c r="A392" s="262" t="s">
        <v>162</v>
      </c>
      <c r="B392" s="192" t="s">
        <v>5</v>
      </c>
      <c r="C392" s="4" t="s">
        <v>7</v>
      </c>
      <c r="D392" s="26" t="s">
        <v>106</v>
      </c>
      <c r="E392" s="332"/>
      <c r="F392" s="159">
        <f>F393+F397</f>
        <v>15927.099999999999</v>
      </c>
      <c r="G392" s="310"/>
      <c r="H392" s="528">
        <f>H393+H397</f>
        <v>4741</v>
      </c>
      <c r="I392" s="528"/>
      <c r="J392" s="528">
        <f>J393+J397</f>
        <v>4741</v>
      </c>
      <c r="K392" s="528"/>
      <c r="L392" s="154"/>
      <c r="N392" s="154"/>
      <c r="O392" s="154"/>
    </row>
    <row r="393" spans="1:15" s="138" customFormat="1" x14ac:dyDescent="0.25">
      <c r="A393" s="278" t="s">
        <v>528</v>
      </c>
      <c r="B393" s="192" t="s">
        <v>5</v>
      </c>
      <c r="C393" s="4" t="s">
        <v>7</v>
      </c>
      <c r="D393" s="26" t="s">
        <v>335</v>
      </c>
      <c r="E393" s="332"/>
      <c r="F393" s="159">
        <f>F394</f>
        <v>8549</v>
      </c>
      <c r="G393" s="310"/>
      <c r="H393" s="528">
        <f>H394</f>
        <v>0</v>
      </c>
      <c r="I393" s="528"/>
      <c r="J393" s="528">
        <f>J394</f>
        <v>0</v>
      </c>
      <c r="K393" s="528"/>
      <c r="L393" s="154"/>
      <c r="N393" s="154"/>
      <c r="O393" s="154"/>
    </row>
    <row r="394" spans="1:15" s="138" customFormat="1" x14ac:dyDescent="0.25">
      <c r="A394" s="260" t="s">
        <v>248</v>
      </c>
      <c r="B394" s="192" t="s">
        <v>5</v>
      </c>
      <c r="C394" s="4" t="s">
        <v>7</v>
      </c>
      <c r="D394" s="26" t="s">
        <v>356</v>
      </c>
      <c r="E394" s="332"/>
      <c r="F394" s="159">
        <f>F395</f>
        <v>8549</v>
      </c>
      <c r="G394" s="528"/>
      <c r="H394" s="528">
        <f t="shared" ref="H394:J394" si="77">H395</f>
        <v>0</v>
      </c>
      <c r="I394" s="528"/>
      <c r="J394" s="528">
        <f t="shared" si="77"/>
        <v>0</v>
      </c>
      <c r="K394" s="528"/>
      <c r="L394" s="154"/>
      <c r="N394" s="154"/>
      <c r="O394" s="154"/>
    </row>
    <row r="395" spans="1:15" s="138" customFormat="1" x14ac:dyDescent="0.25">
      <c r="A395" s="256" t="s">
        <v>120</v>
      </c>
      <c r="B395" s="192" t="s">
        <v>5</v>
      </c>
      <c r="C395" s="4" t="s">
        <v>7</v>
      </c>
      <c r="D395" s="26" t="s">
        <v>356</v>
      </c>
      <c r="E395" s="332" t="s">
        <v>37</v>
      </c>
      <c r="F395" s="159">
        <f>F396</f>
        <v>8549</v>
      </c>
      <c r="G395" s="310"/>
      <c r="H395" s="528">
        <f>H396</f>
        <v>0</v>
      </c>
      <c r="I395" s="528"/>
      <c r="J395" s="528">
        <f>J396</f>
        <v>0</v>
      </c>
      <c r="K395" s="528"/>
      <c r="L395" s="154"/>
      <c r="N395" s="154"/>
      <c r="O395" s="154"/>
    </row>
    <row r="396" spans="1:15" s="138" customFormat="1" ht="31.5" x14ac:dyDescent="0.25">
      <c r="A396" s="256" t="s">
        <v>52</v>
      </c>
      <c r="B396" s="192" t="s">
        <v>5</v>
      </c>
      <c r="C396" s="4" t="s">
        <v>7</v>
      </c>
      <c r="D396" s="26" t="s">
        <v>336</v>
      </c>
      <c r="E396" s="332" t="s">
        <v>65</v>
      </c>
      <c r="F396" s="159">
        <f>'ведом. 2025-2027'!AD262</f>
        <v>8549</v>
      </c>
      <c r="G396" s="310"/>
      <c r="H396" s="528">
        <f>'ведом. 2025-2027'!AE262</f>
        <v>0</v>
      </c>
      <c r="I396" s="528"/>
      <c r="J396" s="528">
        <f>'ведом. 2025-2027'!AF262</f>
        <v>0</v>
      </c>
      <c r="K396" s="528"/>
      <c r="L396" s="154"/>
      <c r="N396" s="154"/>
      <c r="O396" s="154"/>
    </row>
    <row r="397" spans="1:15" s="138" customFormat="1" ht="31.5" x14ac:dyDescent="0.25">
      <c r="A397" s="261" t="s">
        <v>247</v>
      </c>
      <c r="B397" s="192" t="s">
        <v>5</v>
      </c>
      <c r="C397" s="4" t="s">
        <v>7</v>
      </c>
      <c r="D397" s="26" t="s">
        <v>337</v>
      </c>
      <c r="E397" s="332"/>
      <c r="F397" s="159">
        <f>F398+F400</f>
        <v>7378.0999999999995</v>
      </c>
      <c r="G397" s="159"/>
      <c r="H397" s="528">
        <f>H398+H400</f>
        <v>4741</v>
      </c>
      <c r="I397" s="528"/>
      <c r="J397" s="528">
        <f>J398+J400</f>
        <v>4741</v>
      </c>
      <c r="K397" s="528"/>
      <c r="L397" s="154"/>
      <c r="N397" s="154"/>
      <c r="O397" s="154"/>
    </row>
    <row r="398" spans="1:15" s="138" customFormat="1" ht="47.25" x14ac:dyDescent="0.25">
      <c r="A398" s="256" t="s">
        <v>41</v>
      </c>
      <c r="B398" s="192" t="s">
        <v>5</v>
      </c>
      <c r="C398" s="4" t="s">
        <v>7</v>
      </c>
      <c r="D398" s="26" t="s">
        <v>337</v>
      </c>
      <c r="E398" s="332" t="s">
        <v>127</v>
      </c>
      <c r="F398" s="159">
        <f>F399</f>
        <v>6478.7</v>
      </c>
      <c r="G398" s="310"/>
      <c r="H398" s="528">
        <f>H399</f>
        <v>3841.6</v>
      </c>
      <c r="I398" s="528"/>
      <c r="J398" s="528">
        <f>J399</f>
        <v>3841.6</v>
      </c>
      <c r="K398" s="528"/>
      <c r="L398" s="154"/>
      <c r="N398" s="154"/>
      <c r="O398" s="154"/>
    </row>
    <row r="399" spans="1:15" s="138" customFormat="1" x14ac:dyDescent="0.25">
      <c r="A399" s="256" t="s">
        <v>68</v>
      </c>
      <c r="B399" s="192" t="s">
        <v>5</v>
      </c>
      <c r="C399" s="4" t="s">
        <v>7</v>
      </c>
      <c r="D399" s="26" t="s">
        <v>337</v>
      </c>
      <c r="E399" s="332" t="s">
        <v>128</v>
      </c>
      <c r="F399" s="159">
        <f>'ведом. 2025-2027'!AD265</f>
        <v>6478.7</v>
      </c>
      <c r="G399" s="310"/>
      <c r="H399" s="528">
        <f>'ведом. 2025-2027'!AE265</f>
        <v>3841.6</v>
      </c>
      <c r="I399" s="528"/>
      <c r="J399" s="528">
        <f>'ведом. 2025-2027'!AF265</f>
        <v>3841.6</v>
      </c>
      <c r="K399" s="528"/>
      <c r="L399" s="154"/>
      <c r="N399" s="154"/>
      <c r="O399" s="154"/>
    </row>
    <row r="400" spans="1:15" s="138" customFormat="1" x14ac:dyDescent="0.25">
      <c r="A400" s="256" t="s">
        <v>120</v>
      </c>
      <c r="B400" s="192" t="s">
        <v>5</v>
      </c>
      <c r="C400" s="4" t="s">
        <v>7</v>
      </c>
      <c r="D400" s="26" t="s">
        <v>337</v>
      </c>
      <c r="E400" s="332" t="s">
        <v>37</v>
      </c>
      <c r="F400" s="159">
        <f>F401</f>
        <v>899.4</v>
      </c>
      <c r="G400" s="310"/>
      <c r="H400" s="528">
        <f>H401</f>
        <v>899.4</v>
      </c>
      <c r="I400" s="528"/>
      <c r="J400" s="528">
        <f>J401</f>
        <v>899.4</v>
      </c>
      <c r="K400" s="528"/>
      <c r="L400" s="154"/>
      <c r="N400" s="154"/>
      <c r="O400" s="154"/>
    </row>
    <row r="401" spans="1:15" s="138" customFormat="1" ht="31.5" x14ac:dyDescent="0.25">
      <c r="A401" s="256" t="s">
        <v>52</v>
      </c>
      <c r="B401" s="192" t="s">
        <v>5</v>
      </c>
      <c r="C401" s="4" t="s">
        <v>7</v>
      </c>
      <c r="D401" s="26" t="s">
        <v>337</v>
      </c>
      <c r="E401" s="332" t="s">
        <v>65</v>
      </c>
      <c r="F401" s="159">
        <f>'ведом. 2025-2027'!AD267</f>
        <v>899.4</v>
      </c>
      <c r="G401" s="310"/>
      <c r="H401" s="528">
        <f>'ведом. 2025-2027'!AE267</f>
        <v>899.4</v>
      </c>
      <c r="I401" s="528"/>
      <c r="J401" s="528">
        <f>'ведом. 2025-2027'!AF267</f>
        <v>899.4</v>
      </c>
      <c r="K401" s="528"/>
      <c r="L401" s="154"/>
      <c r="N401" s="154"/>
      <c r="O401" s="154"/>
    </row>
    <row r="402" spans="1:15" s="138" customFormat="1" ht="31.5" x14ac:dyDescent="0.25">
      <c r="A402" s="258" t="s">
        <v>298</v>
      </c>
      <c r="B402" s="192" t="s">
        <v>5</v>
      </c>
      <c r="C402" s="4" t="s">
        <v>7</v>
      </c>
      <c r="D402" s="156" t="s">
        <v>132</v>
      </c>
      <c r="E402" s="332"/>
      <c r="F402" s="159">
        <f>F403</f>
        <v>1365</v>
      </c>
      <c r="G402" s="310"/>
      <c r="H402" s="528">
        <f>H403</f>
        <v>1365</v>
      </c>
      <c r="I402" s="528"/>
      <c r="J402" s="528">
        <f>J403</f>
        <v>0</v>
      </c>
      <c r="K402" s="528"/>
      <c r="L402" s="154"/>
      <c r="N402" s="154"/>
      <c r="O402" s="154"/>
    </row>
    <row r="403" spans="1:15" s="138" customFormat="1" ht="47.25" x14ac:dyDescent="0.25">
      <c r="A403" s="258" t="s">
        <v>299</v>
      </c>
      <c r="B403" s="192" t="s">
        <v>5</v>
      </c>
      <c r="C403" s="4" t="s">
        <v>7</v>
      </c>
      <c r="D403" s="156" t="s">
        <v>300</v>
      </c>
      <c r="E403" s="330"/>
      <c r="F403" s="159">
        <f>F404</f>
        <v>1365</v>
      </c>
      <c r="G403" s="310"/>
      <c r="H403" s="528">
        <f>H404</f>
        <v>1365</v>
      </c>
      <c r="I403" s="528"/>
      <c r="J403" s="528">
        <f>J404</f>
        <v>0</v>
      </c>
      <c r="K403" s="528"/>
      <c r="L403" s="154"/>
      <c r="N403" s="154"/>
      <c r="O403" s="154"/>
    </row>
    <row r="404" spans="1:15" s="138" customFormat="1" ht="31.5" x14ac:dyDescent="0.25">
      <c r="A404" s="282" t="s">
        <v>304</v>
      </c>
      <c r="B404" s="192" t="s">
        <v>5</v>
      </c>
      <c r="C404" s="4" t="s">
        <v>7</v>
      </c>
      <c r="D404" s="156" t="s">
        <v>305</v>
      </c>
      <c r="E404" s="330"/>
      <c r="F404" s="159">
        <f>F405</f>
        <v>1365</v>
      </c>
      <c r="G404" s="310"/>
      <c r="H404" s="528">
        <f>H405</f>
        <v>1365</v>
      </c>
      <c r="I404" s="528"/>
      <c r="J404" s="528">
        <f>J405</f>
        <v>0</v>
      </c>
      <c r="K404" s="528"/>
      <c r="L404" s="154"/>
      <c r="N404" s="154"/>
      <c r="O404" s="154"/>
    </row>
    <row r="405" spans="1:15" s="138" customFormat="1" ht="47.25" x14ac:dyDescent="0.25">
      <c r="A405" s="276" t="s">
        <v>352</v>
      </c>
      <c r="B405" s="192" t="s">
        <v>5</v>
      </c>
      <c r="C405" s="4" t="s">
        <v>7</v>
      </c>
      <c r="D405" s="156" t="s">
        <v>306</v>
      </c>
      <c r="E405" s="330"/>
      <c r="F405" s="159">
        <f>F406</f>
        <v>1365</v>
      </c>
      <c r="G405" s="310"/>
      <c r="H405" s="528">
        <f>H406</f>
        <v>1365</v>
      </c>
      <c r="I405" s="528"/>
      <c r="J405" s="528">
        <f>J406</f>
        <v>0</v>
      </c>
      <c r="K405" s="528"/>
      <c r="L405" s="154"/>
      <c r="N405" s="154"/>
      <c r="O405" s="154"/>
    </row>
    <row r="406" spans="1:15" s="138" customFormat="1" x14ac:dyDescent="0.25">
      <c r="A406" s="379" t="s">
        <v>120</v>
      </c>
      <c r="B406" s="192" t="s">
        <v>5</v>
      </c>
      <c r="C406" s="4" t="s">
        <v>7</v>
      </c>
      <c r="D406" s="156" t="s">
        <v>306</v>
      </c>
      <c r="E406" s="330">
        <v>200</v>
      </c>
      <c r="F406" s="159">
        <f>F407</f>
        <v>1365</v>
      </c>
      <c r="G406" s="310"/>
      <c r="H406" s="528">
        <f>H407</f>
        <v>1365</v>
      </c>
      <c r="I406" s="528"/>
      <c r="J406" s="528">
        <f>J407</f>
        <v>0</v>
      </c>
      <c r="K406" s="528"/>
      <c r="L406" s="154"/>
      <c r="N406" s="154"/>
      <c r="O406" s="154"/>
    </row>
    <row r="407" spans="1:15" s="138" customFormat="1" ht="31.5" x14ac:dyDescent="0.25">
      <c r="A407" s="379" t="s">
        <v>52</v>
      </c>
      <c r="B407" s="192" t="s">
        <v>5</v>
      </c>
      <c r="C407" s="4" t="s">
        <v>7</v>
      </c>
      <c r="D407" s="156" t="s">
        <v>306</v>
      </c>
      <c r="E407" s="330">
        <v>240</v>
      </c>
      <c r="F407" s="159">
        <f>'ведом. 2025-2027'!AD273</f>
        <v>1365</v>
      </c>
      <c r="G407" s="310"/>
      <c r="H407" s="528">
        <f>'ведом. 2025-2027'!AE273</f>
        <v>1365</v>
      </c>
      <c r="I407" s="528"/>
      <c r="J407" s="528">
        <f>'ведом. 2025-2027'!AF273</f>
        <v>0</v>
      </c>
      <c r="K407" s="528"/>
      <c r="L407" s="154"/>
      <c r="N407" s="154"/>
      <c r="O407" s="154"/>
    </row>
    <row r="408" spans="1:15" s="177" customFormat="1" x14ac:dyDescent="0.25">
      <c r="A408" s="275" t="s">
        <v>249</v>
      </c>
      <c r="B408" s="192" t="s">
        <v>5</v>
      </c>
      <c r="C408" s="4" t="s">
        <v>7</v>
      </c>
      <c r="D408" s="156" t="s">
        <v>250</v>
      </c>
      <c r="E408" s="409"/>
      <c r="F408" s="159">
        <f>F409</f>
        <v>210</v>
      </c>
      <c r="G408" s="159"/>
      <c r="H408" s="528">
        <f t="shared" ref="H408:J412" si="78">H409</f>
        <v>210</v>
      </c>
      <c r="I408" s="528"/>
      <c r="J408" s="528">
        <f t="shared" si="78"/>
        <v>0</v>
      </c>
      <c r="K408" s="528"/>
      <c r="L408" s="154"/>
      <c r="N408" s="154"/>
      <c r="O408" s="154"/>
    </row>
    <row r="409" spans="1:15" s="177" customFormat="1" ht="24" customHeight="1" x14ac:dyDescent="0.25">
      <c r="A409" s="275" t="s">
        <v>783</v>
      </c>
      <c r="B409" s="192" t="s">
        <v>5</v>
      </c>
      <c r="C409" s="4" t="s">
        <v>7</v>
      </c>
      <c r="D409" s="156" t="s">
        <v>251</v>
      </c>
      <c r="E409" s="408"/>
      <c r="F409" s="159">
        <f>F410</f>
        <v>210</v>
      </c>
      <c r="G409" s="159"/>
      <c r="H409" s="528">
        <f t="shared" si="78"/>
        <v>210</v>
      </c>
      <c r="I409" s="528"/>
      <c r="J409" s="528">
        <f t="shared" si="78"/>
        <v>0</v>
      </c>
      <c r="K409" s="528"/>
      <c r="L409" s="154"/>
      <c r="N409" s="154"/>
      <c r="O409" s="154"/>
    </row>
    <row r="410" spans="1:15" s="177" customFormat="1" ht="31.5" x14ac:dyDescent="0.25">
      <c r="A410" s="275" t="s">
        <v>621</v>
      </c>
      <c r="B410" s="192" t="s">
        <v>5</v>
      </c>
      <c r="C410" s="4" t="s">
        <v>7</v>
      </c>
      <c r="D410" s="156" t="s">
        <v>618</v>
      </c>
      <c r="E410" s="315"/>
      <c r="F410" s="159">
        <f>F411</f>
        <v>210</v>
      </c>
      <c r="G410" s="159"/>
      <c r="H410" s="528">
        <f t="shared" si="78"/>
        <v>210</v>
      </c>
      <c r="I410" s="528"/>
      <c r="J410" s="528">
        <f t="shared" si="78"/>
        <v>0</v>
      </c>
      <c r="K410" s="528"/>
      <c r="L410" s="154"/>
      <c r="N410" s="154"/>
      <c r="O410" s="154"/>
    </row>
    <row r="411" spans="1:15" s="177" customFormat="1" ht="31.5" x14ac:dyDescent="0.25">
      <c r="A411" s="258" t="s">
        <v>620</v>
      </c>
      <c r="B411" s="192" t="s">
        <v>5</v>
      </c>
      <c r="C411" s="4" t="s">
        <v>7</v>
      </c>
      <c r="D411" s="156" t="s">
        <v>619</v>
      </c>
      <c r="E411" s="315"/>
      <c r="F411" s="159">
        <f>F412</f>
        <v>210</v>
      </c>
      <c r="G411" s="159"/>
      <c r="H411" s="528">
        <f t="shared" si="78"/>
        <v>210</v>
      </c>
      <c r="I411" s="528"/>
      <c r="J411" s="528">
        <f t="shared" si="78"/>
        <v>0</v>
      </c>
      <c r="K411" s="528"/>
      <c r="L411" s="154"/>
      <c r="N411" s="154"/>
      <c r="O411" s="154"/>
    </row>
    <row r="412" spans="1:15" s="177" customFormat="1" x14ac:dyDescent="0.25">
      <c r="A412" s="277" t="s">
        <v>120</v>
      </c>
      <c r="B412" s="192" t="s">
        <v>5</v>
      </c>
      <c r="C412" s="4" t="s">
        <v>7</v>
      </c>
      <c r="D412" s="156" t="s">
        <v>619</v>
      </c>
      <c r="E412" s="315">
        <v>200</v>
      </c>
      <c r="F412" s="159">
        <f>F413</f>
        <v>210</v>
      </c>
      <c r="G412" s="159"/>
      <c r="H412" s="528">
        <f t="shared" si="78"/>
        <v>210</v>
      </c>
      <c r="I412" s="528"/>
      <c r="J412" s="528">
        <f t="shared" si="78"/>
        <v>0</v>
      </c>
      <c r="K412" s="528"/>
      <c r="L412" s="154"/>
      <c r="N412" s="154"/>
      <c r="O412" s="154"/>
    </row>
    <row r="413" spans="1:15" s="177" customFormat="1" ht="31.5" x14ac:dyDescent="0.25">
      <c r="A413" s="277" t="s">
        <v>52</v>
      </c>
      <c r="B413" s="192" t="s">
        <v>5</v>
      </c>
      <c r="C413" s="4" t="s">
        <v>7</v>
      </c>
      <c r="D413" s="156" t="s">
        <v>619</v>
      </c>
      <c r="E413" s="315">
        <v>240</v>
      </c>
      <c r="F413" s="159">
        <f>'ведом. 2025-2027'!AD279</f>
        <v>210</v>
      </c>
      <c r="G413" s="159"/>
      <c r="H413" s="528">
        <f>'ведом. 2025-2027'!AE279</f>
        <v>210</v>
      </c>
      <c r="I413" s="528"/>
      <c r="J413" s="528">
        <f>'ведом. 2025-2027'!AF279</f>
        <v>0</v>
      </c>
      <c r="K413" s="528"/>
      <c r="L413" s="154"/>
      <c r="N413" s="154"/>
      <c r="O413" s="154"/>
    </row>
    <row r="414" spans="1:15" s="138" customFormat="1" x14ac:dyDescent="0.25">
      <c r="A414" s="258" t="s">
        <v>242</v>
      </c>
      <c r="B414" s="192" t="s">
        <v>5</v>
      </c>
      <c r="C414" s="4" t="s">
        <v>7</v>
      </c>
      <c r="D414" s="156" t="s">
        <v>243</v>
      </c>
      <c r="E414" s="332"/>
      <c r="F414" s="160">
        <f t="shared" ref="F414:K414" si="79">F415+F433</f>
        <v>772165</v>
      </c>
      <c r="G414" s="160">
        <f t="shared" si="79"/>
        <v>285846</v>
      </c>
      <c r="H414" s="160">
        <f t="shared" si="79"/>
        <v>456903</v>
      </c>
      <c r="I414" s="160">
        <f t="shared" si="79"/>
        <v>13931.9</v>
      </c>
      <c r="J414" s="160">
        <f t="shared" si="79"/>
        <v>686700.2</v>
      </c>
      <c r="K414" s="160">
        <f t="shared" si="79"/>
        <v>199026.8</v>
      </c>
      <c r="L414" s="154"/>
      <c r="N414" s="154"/>
      <c r="O414" s="154"/>
    </row>
    <row r="415" spans="1:15" s="177" customFormat="1" x14ac:dyDescent="0.25">
      <c r="A415" s="262" t="s">
        <v>370</v>
      </c>
      <c r="B415" s="192" t="s">
        <v>5</v>
      </c>
      <c r="C415" s="4" t="s">
        <v>7</v>
      </c>
      <c r="D415" s="156" t="s">
        <v>371</v>
      </c>
      <c r="E415" s="332"/>
      <c r="F415" s="160">
        <f t="shared" ref="F415:K415" si="80">F426+F416</f>
        <v>375442.7</v>
      </c>
      <c r="G415" s="352">
        <f t="shared" si="80"/>
        <v>285846</v>
      </c>
      <c r="H415" s="160">
        <f t="shared" si="80"/>
        <v>16969.400000000001</v>
      </c>
      <c r="I415" s="160">
        <f t="shared" si="80"/>
        <v>13931.9</v>
      </c>
      <c r="J415" s="160">
        <f t="shared" si="80"/>
        <v>242420</v>
      </c>
      <c r="K415" s="160">
        <f t="shared" si="80"/>
        <v>199026.8</v>
      </c>
      <c r="L415" s="154"/>
      <c r="N415" s="154"/>
      <c r="O415" s="154"/>
    </row>
    <row r="416" spans="1:15" s="177" customFormat="1" ht="31.5" x14ac:dyDescent="0.25">
      <c r="A416" s="262" t="s">
        <v>394</v>
      </c>
      <c r="B416" s="192" t="s">
        <v>5</v>
      </c>
      <c r="C416" s="4" t="s">
        <v>7</v>
      </c>
      <c r="D416" s="156" t="s">
        <v>395</v>
      </c>
      <c r="E416" s="332"/>
      <c r="F416" s="160">
        <f>F423+F417+F420</f>
        <v>262687</v>
      </c>
      <c r="G416" s="160">
        <f>G423+G417</f>
        <v>193273.60000000001</v>
      </c>
      <c r="H416" s="160">
        <f>H423+H417</f>
        <v>0</v>
      </c>
      <c r="I416" s="160"/>
      <c r="J416" s="160">
        <f>J423+J417</f>
        <v>0</v>
      </c>
      <c r="K416" s="160"/>
      <c r="L416" s="154"/>
      <c r="N416" s="154"/>
      <c r="O416" s="154"/>
    </row>
    <row r="417" spans="1:15" s="177" customFormat="1" ht="31.5" x14ac:dyDescent="0.25">
      <c r="A417" s="565" t="s">
        <v>787</v>
      </c>
      <c r="B417" s="192" t="s">
        <v>5</v>
      </c>
      <c r="C417" s="4" t="s">
        <v>7</v>
      </c>
      <c r="D417" s="550" t="s">
        <v>786</v>
      </c>
      <c r="E417" s="290"/>
      <c r="F417" s="160">
        <f>F418</f>
        <v>30382</v>
      </c>
      <c r="G417" s="160"/>
      <c r="H417" s="160">
        <f>H418</f>
        <v>0</v>
      </c>
      <c r="I417" s="160"/>
      <c r="J417" s="160">
        <f t="shared" ref="J417" si="81">J418</f>
        <v>0</v>
      </c>
      <c r="K417" s="160"/>
      <c r="L417" s="154"/>
      <c r="N417" s="154"/>
      <c r="O417" s="154"/>
    </row>
    <row r="418" spans="1:15" s="177" customFormat="1" x14ac:dyDescent="0.25">
      <c r="A418" s="256" t="s">
        <v>120</v>
      </c>
      <c r="B418" s="1" t="s">
        <v>5</v>
      </c>
      <c r="C418" s="4" t="s">
        <v>7</v>
      </c>
      <c r="D418" s="550" t="s">
        <v>786</v>
      </c>
      <c r="E418" s="290" t="s">
        <v>37</v>
      </c>
      <c r="F418" s="160">
        <f>F419</f>
        <v>30382</v>
      </c>
      <c r="G418" s="160"/>
      <c r="H418" s="160">
        <f>H419</f>
        <v>0</v>
      </c>
      <c r="I418" s="160"/>
      <c r="J418" s="160">
        <f>J419</f>
        <v>0</v>
      </c>
      <c r="K418" s="160"/>
      <c r="L418" s="154"/>
      <c r="N418" s="154"/>
      <c r="O418" s="154"/>
    </row>
    <row r="419" spans="1:15" s="177" customFormat="1" ht="31.5" x14ac:dyDescent="0.25">
      <c r="A419" s="256" t="s">
        <v>52</v>
      </c>
      <c r="B419" s="1" t="s">
        <v>5</v>
      </c>
      <c r="C419" s="4" t="s">
        <v>7</v>
      </c>
      <c r="D419" s="550" t="s">
        <v>786</v>
      </c>
      <c r="E419" s="290" t="s">
        <v>65</v>
      </c>
      <c r="F419" s="160">
        <f>'ведом. 2025-2027'!AD781</f>
        <v>30382</v>
      </c>
      <c r="G419" s="352"/>
      <c r="H419" s="160">
        <f>'ведом. 2025-2027'!AE781</f>
        <v>0</v>
      </c>
      <c r="I419" s="160"/>
      <c r="J419" s="160">
        <f>'ведом. 2025-2027'!AF781</f>
        <v>0</v>
      </c>
      <c r="K419" s="160"/>
      <c r="L419" s="154"/>
      <c r="N419" s="154"/>
      <c r="O419" s="154"/>
    </row>
    <row r="420" spans="1:15" s="525" customFormat="1" x14ac:dyDescent="0.25">
      <c r="A420" s="485" t="s">
        <v>762</v>
      </c>
      <c r="B420" s="459" t="s">
        <v>5</v>
      </c>
      <c r="C420" s="459" t="s">
        <v>7</v>
      </c>
      <c r="D420" s="550" t="s">
        <v>763</v>
      </c>
      <c r="E420" s="479"/>
      <c r="F420" s="160">
        <f>F421</f>
        <v>5</v>
      </c>
      <c r="G420" s="160"/>
      <c r="H420" s="160">
        <f t="shared" ref="H420:J420" si="82">H421</f>
        <v>0</v>
      </c>
      <c r="I420" s="160"/>
      <c r="J420" s="160">
        <f t="shared" si="82"/>
        <v>0</v>
      </c>
      <c r="K420" s="160"/>
      <c r="L420" s="527"/>
      <c r="N420" s="527"/>
      <c r="O420" s="527"/>
    </row>
    <row r="421" spans="1:15" s="525" customFormat="1" x14ac:dyDescent="0.25">
      <c r="A421" s="485" t="s">
        <v>120</v>
      </c>
      <c r="B421" s="459" t="s">
        <v>5</v>
      </c>
      <c r="C421" s="459" t="s">
        <v>7</v>
      </c>
      <c r="D421" s="550" t="s">
        <v>763</v>
      </c>
      <c r="E421" s="479" t="s">
        <v>37</v>
      </c>
      <c r="F421" s="160">
        <f>F422</f>
        <v>5</v>
      </c>
      <c r="G421" s="160"/>
      <c r="H421" s="160">
        <f t="shared" ref="H421:J421" si="83">H422</f>
        <v>0</v>
      </c>
      <c r="I421" s="160"/>
      <c r="J421" s="160">
        <f t="shared" si="83"/>
        <v>0</v>
      </c>
      <c r="K421" s="160"/>
      <c r="L421" s="527"/>
      <c r="N421" s="527"/>
      <c r="O421" s="527"/>
    </row>
    <row r="422" spans="1:15" s="525" customFormat="1" ht="21" customHeight="1" x14ac:dyDescent="0.25">
      <c r="A422" s="485" t="s">
        <v>52</v>
      </c>
      <c r="B422" s="459" t="s">
        <v>5</v>
      </c>
      <c r="C422" s="459" t="s">
        <v>7</v>
      </c>
      <c r="D422" s="550" t="s">
        <v>763</v>
      </c>
      <c r="E422" s="479" t="s">
        <v>65</v>
      </c>
      <c r="F422" s="160">
        <f>'ведом. 2025-2027'!AD784</f>
        <v>5</v>
      </c>
      <c r="G422" s="352"/>
      <c r="H422" s="160">
        <f>'ведом. 2025-2027'!AE784</f>
        <v>0</v>
      </c>
      <c r="I422" s="160"/>
      <c r="J422" s="160">
        <f>'ведом. 2025-2027'!AF784</f>
        <v>0</v>
      </c>
      <c r="K422" s="160"/>
      <c r="L422" s="527"/>
      <c r="N422" s="527"/>
      <c r="O422" s="527"/>
    </row>
    <row r="423" spans="1:15" s="177" customFormat="1" x14ac:dyDescent="0.25">
      <c r="A423" s="256" t="s">
        <v>397</v>
      </c>
      <c r="B423" s="192" t="s">
        <v>5</v>
      </c>
      <c r="C423" s="4" t="s">
        <v>7</v>
      </c>
      <c r="D423" s="156" t="s">
        <v>398</v>
      </c>
      <c r="E423" s="332"/>
      <c r="F423" s="160">
        <f t="shared" ref="F423:H424" si="84">F424</f>
        <v>232300</v>
      </c>
      <c r="G423" s="352">
        <f t="shared" si="84"/>
        <v>193273.60000000001</v>
      </c>
      <c r="H423" s="160">
        <f t="shared" si="84"/>
        <v>0</v>
      </c>
      <c r="I423" s="160"/>
      <c r="J423" s="160">
        <f>J424</f>
        <v>0</v>
      </c>
      <c r="K423" s="160"/>
      <c r="L423" s="154"/>
      <c r="N423" s="154"/>
      <c r="O423" s="154"/>
    </row>
    <row r="424" spans="1:15" s="177" customFormat="1" x14ac:dyDescent="0.25">
      <c r="A424" s="256" t="s">
        <v>120</v>
      </c>
      <c r="B424" s="192" t="s">
        <v>5</v>
      </c>
      <c r="C424" s="4" t="s">
        <v>7</v>
      </c>
      <c r="D424" s="156" t="s">
        <v>398</v>
      </c>
      <c r="E424" s="332" t="s">
        <v>37</v>
      </c>
      <c r="F424" s="160">
        <f t="shared" si="84"/>
        <v>232300</v>
      </c>
      <c r="G424" s="352">
        <f t="shared" si="84"/>
        <v>193273.60000000001</v>
      </c>
      <c r="H424" s="160">
        <f t="shared" si="84"/>
        <v>0</v>
      </c>
      <c r="I424" s="160"/>
      <c r="J424" s="160">
        <f>J425</f>
        <v>0</v>
      </c>
      <c r="K424" s="160"/>
      <c r="L424" s="154"/>
      <c r="N424" s="154"/>
      <c r="O424" s="154"/>
    </row>
    <row r="425" spans="1:15" s="177" customFormat="1" ht="31.5" x14ac:dyDescent="0.25">
      <c r="A425" s="256" t="s">
        <v>52</v>
      </c>
      <c r="B425" s="192" t="s">
        <v>5</v>
      </c>
      <c r="C425" s="4" t="s">
        <v>7</v>
      </c>
      <c r="D425" s="156" t="s">
        <v>398</v>
      </c>
      <c r="E425" s="332" t="s">
        <v>65</v>
      </c>
      <c r="F425" s="160">
        <f>'ведом. 2025-2027'!AD787</f>
        <v>232300</v>
      </c>
      <c r="G425" s="352">
        <v>193273.60000000001</v>
      </c>
      <c r="H425" s="160">
        <f>'ведом. 2025-2027'!AE787</f>
        <v>0</v>
      </c>
      <c r="I425" s="160"/>
      <c r="J425" s="160">
        <f>'ведом. 2025-2027'!AF787</f>
        <v>0</v>
      </c>
      <c r="K425" s="160"/>
      <c r="L425" s="154"/>
      <c r="N425" s="154"/>
      <c r="O425" s="154"/>
    </row>
    <row r="426" spans="1:15" s="177" customFormat="1" x14ac:dyDescent="0.25">
      <c r="A426" s="260" t="s">
        <v>654</v>
      </c>
      <c r="B426" s="192" t="s">
        <v>5</v>
      </c>
      <c r="C426" s="4" t="s">
        <v>7</v>
      </c>
      <c r="D426" s="295" t="s">
        <v>655</v>
      </c>
      <c r="E426" s="332"/>
      <c r="F426" s="160">
        <f>F427+F430</f>
        <v>112755.7</v>
      </c>
      <c r="G426" s="160">
        <f t="shared" ref="G426:K426" si="85">G427+G430</f>
        <v>92572.4</v>
      </c>
      <c r="H426" s="160">
        <f t="shared" si="85"/>
        <v>16969.400000000001</v>
      </c>
      <c r="I426" s="160">
        <f t="shared" si="85"/>
        <v>13931.9</v>
      </c>
      <c r="J426" s="160">
        <f t="shared" si="85"/>
        <v>242420</v>
      </c>
      <c r="K426" s="160">
        <f t="shared" si="85"/>
        <v>199026.8</v>
      </c>
      <c r="L426" s="154"/>
      <c r="N426" s="154"/>
      <c r="O426" s="154"/>
    </row>
    <row r="427" spans="1:15" s="177" customFormat="1" ht="47.25" x14ac:dyDescent="0.25">
      <c r="A427" s="529" t="s">
        <v>653</v>
      </c>
      <c r="B427" s="192" t="s">
        <v>5</v>
      </c>
      <c r="C427" s="4" t="s">
        <v>7</v>
      </c>
      <c r="D427" s="295" t="s">
        <v>656</v>
      </c>
      <c r="E427" s="332"/>
      <c r="F427" s="160">
        <f t="shared" ref="F427:H428" si="86">F428</f>
        <v>112755.7</v>
      </c>
      <c r="G427" s="352">
        <f>G428</f>
        <v>92572.4</v>
      </c>
      <c r="H427" s="160">
        <f t="shared" si="86"/>
        <v>0</v>
      </c>
      <c r="I427" s="160"/>
      <c r="J427" s="160">
        <f>J428</f>
        <v>0</v>
      </c>
      <c r="K427" s="160"/>
      <c r="L427" s="154"/>
      <c r="N427" s="154"/>
      <c r="O427" s="154"/>
    </row>
    <row r="428" spans="1:15" s="177" customFormat="1" x14ac:dyDescent="0.25">
      <c r="A428" s="256" t="s">
        <v>120</v>
      </c>
      <c r="B428" s="192" t="s">
        <v>5</v>
      </c>
      <c r="C428" s="4" t="s">
        <v>7</v>
      </c>
      <c r="D428" s="295" t="s">
        <v>656</v>
      </c>
      <c r="E428" s="332" t="s">
        <v>37</v>
      </c>
      <c r="F428" s="160">
        <f t="shared" si="86"/>
        <v>112755.7</v>
      </c>
      <c r="G428" s="352">
        <f>G429</f>
        <v>92572.4</v>
      </c>
      <c r="H428" s="160">
        <f t="shared" si="86"/>
        <v>0</v>
      </c>
      <c r="I428" s="160"/>
      <c r="J428" s="160">
        <f>J429</f>
        <v>0</v>
      </c>
      <c r="K428" s="160"/>
      <c r="L428" s="154"/>
      <c r="N428" s="154"/>
      <c r="O428" s="154"/>
    </row>
    <row r="429" spans="1:15" s="177" customFormat="1" ht="31.5" x14ac:dyDescent="0.25">
      <c r="A429" s="256" t="s">
        <v>52</v>
      </c>
      <c r="B429" s="192" t="s">
        <v>5</v>
      </c>
      <c r="C429" s="4" t="s">
        <v>7</v>
      </c>
      <c r="D429" s="295" t="s">
        <v>656</v>
      </c>
      <c r="E429" s="332" t="s">
        <v>65</v>
      </c>
      <c r="F429" s="160">
        <f>'ведом. 2025-2027'!AD791</f>
        <v>112755.7</v>
      </c>
      <c r="G429" s="352">
        <v>92572.4</v>
      </c>
      <c r="H429" s="160">
        <f>'ведом. 2025-2027'!AE791</f>
        <v>0</v>
      </c>
      <c r="I429" s="160"/>
      <c r="J429" s="160">
        <f>'ведом. 2025-2027'!AF791</f>
        <v>0</v>
      </c>
      <c r="K429" s="160"/>
      <c r="L429" s="154"/>
      <c r="N429" s="154"/>
      <c r="O429" s="154"/>
    </row>
    <row r="430" spans="1:15" s="525" customFormat="1" ht="31.5" x14ac:dyDescent="0.25">
      <c r="A430" s="457" t="s">
        <v>623</v>
      </c>
      <c r="B430" s="459" t="s">
        <v>5</v>
      </c>
      <c r="C430" s="460" t="s">
        <v>7</v>
      </c>
      <c r="D430" s="295" t="s">
        <v>659</v>
      </c>
      <c r="E430" s="474"/>
      <c r="F430" s="160">
        <f>F431</f>
        <v>0</v>
      </c>
      <c r="G430" s="160"/>
      <c r="H430" s="160">
        <f t="shared" ref="H430:K431" si="87">H431</f>
        <v>16969.400000000001</v>
      </c>
      <c r="I430" s="160">
        <f t="shared" si="87"/>
        <v>13931.9</v>
      </c>
      <c r="J430" s="160">
        <f t="shared" si="87"/>
        <v>242420</v>
      </c>
      <c r="K430" s="160">
        <f t="shared" si="87"/>
        <v>199026.8</v>
      </c>
      <c r="L430" s="527"/>
      <c r="N430" s="527"/>
      <c r="O430" s="527"/>
    </row>
    <row r="431" spans="1:15" s="525" customFormat="1" x14ac:dyDescent="0.25">
      <c r="A431" s="457" t="s">
        <v>120</v>
      </c>
      <c r="B431" s="459" t="s">
        <v>5</v>
      </c>
      <c r="C431" s="460" t="s">
        <v>7</v>
      </c>
      <c r="D431" s="295" t="s">
        <v>659</v>
      </c>
      <c r="E431" s="474" t="s">
        <v>37</v>
      </c>
      <c r="F431" s="160">
        <f>F432</f>
        <v>0</v>
      </c>
      <c r="G431" s="160"/>
      <c r="H431" s="160">
        <f t="shared" si="87"/>
        <v>16969.400000000001</v>
      </c>
      <c r="I431" s="160">
        <f t="shared" si="87"/>
        <v>13931.9</v>
      </c>
      <c r="J431" s="160">
        <f t="shared" si="87"/>
        <v>242420</v>
      </c>
      <c r="K431" s="160">
        <f t="shared" si="87"/>
        <v>199026.8</v>
      </c>
      <c r="L431" s="527"/>
      <c r="N431" s="527"/>
      <c r="O431" s="527"/>
    </row>
    <row r="432" spans="1:15" s="525" customFormat="1" ht="31.5" x14ac:dyDescent="0.25">
      <c r="A432" s="457" t="s">
        <v>52</v>
      </c>
      <c r="B432" s="459" t="s">
        <v>5</v>
      </c>
      <c r="C432" s="460" t="s">
        <v>7</v>
      </c>
      <c r="D432" s="295" t="s">
        <v>659</v>
      </c>
      <c r="E432" s="474" t="s">
        <v>65</v>
      </c>
      <c r="F432" s="160">
        <f>'ведом. 2025-2027'!AD794</f>
        <v>0</v>
      </c>
      <c r="G432" s="352"/>
      <c r="H432" s="160">
        <f>'ведом. 2025-2027'!AE794</f>
        <v>16969.400000000001</v>
      </c>
      <c r="I432" s="160">
        <v>13931.9</v>
      </c>
      <c r="J432" s="160">
        <f>'ведом. 2025-2027'!AF794</f>
        <v>242420</v>
      </c>
      <c r="K432" s="160">
        <v>199026.8</v>
      </c>
      <c r="L432" s="527"/>
      <c r="M432" s="527"/>
      <c r="N432" s="527"/>
      <c r="O432" s="527"/>
    </row>
    <row r="433" spans="1:15" s="138" customFormat="1" ht="31.5" x14ac:dyDescent="0.25">
      <c r="A433" s="258" t="s">
        <v>540</v>
      </c>
      <c r="B433" s="192" t="s">
        <v>5</v>
      </c>
      <c r="C433" s="4" t="s">
        <v>7</v>
      </c>
      <c r="D433" s="156" t="s">
        <v>244</v>
      </c>
      <c r="E433" s="332"/>
      <c r="F433" s="160">
        <f>F434</f>
        <v>396722.3</v>
      </c>
      <c r="G433" s="160"/>
      <c r="H433" s="160">
        <f>H434</f>
        <v>439933.6</v>
      </c>
      <c r="I433" s="160"/>
      <c r="J433" s="160">
        <f>J434</f>
        <v>444280.2</v>
      </c>
      <c r="K433" s="160"/>
      <c r="L433" s="154"/>
      <c r="N433" s="154"/>
      <c r="O433" s="154"/>
    </row>
    <row r="434" spans="1:15" s="138" customFormat="1" ht="31.5" x14ac:dyDescent="0.25">
      <c r="A434" s="260" t="s">
        <v>541</v>
      </c>
      <c r="B434" s="192" t="s">
        <v>5</v>
      </c>
      <c r="C434" s="4" t="s">
        <v>7</v>
      </c>
      <c r="D434" s="156" t="s">
        <v>245</v>
      </c>
      <c r="E434" s="330"/>
      <c r="F434" s="160">
        <f>F438+F456+F441+F450+F447+F444+F435+F453</f>
        <v>396722.3</v>
      </c>
      <c r="G434" s="160"/>
      <c r="H434" s="160">
        <f t="shared" ref="H434:J434" si="88">H438+H456+H441+H450+H447+H444+H435+H453</f>
        <v>439933.6</v>
      </c>
      <c r="I434" s="160"/>
      <c r="J434" s="160">
        <f t="shared" si="88"/>
        <v>444280.2</v>
      </c>
      <c r="K434" s="160"/>
      <c r="L434" s="154"/>
      <c r="N434" s="154"/>
      <c r="O434" s="154"/>
    </row>
    <row r="435" spans="1:15" s="525" customFormat="1" x14ac:dyDescent="0.25">
      <c r="A435" s="569" t="s">
        <v>789</v>
      </c>
      <c r="B435" s="459" t="s">
        <v>5</v>
      </c>
      <c r="C435" s="459" t="s">
        <v>7</v>
      </c>
      <c r="D435" s="550" t="s">
        <v>790</v>
      </c>
      <c r="E435" s="330"/>
      <c r="F435" s="160">
        <f>F436</f>
        <v>1500</v>
      </c>
      <c r="G435" s="160"/>
      <c r="H435" s="160">
        <f t="shared" ref="H435:J436" si="89">H436</f>
        <v>0</v>
      </c>
      <c r="I435" s="160"/>
      <c r="J435" s="160">
        <f t="shared" si="89"/>
        <v>0</v>
      </c>
      <c r="K435" s="160"/>
      <c r="L435" s="527"/>
      <c r="N435" s="527"/>
      <c r="O435" s="527"/>
    </row>
    <row r="436" spans="1:15" s="525" customFormat="1" x14ac:dyDescent="0.25">
      <c r="A436" s="485" t="s">
        <v>120</v>
      </c>
      <c r="B436" s="459" t="s">
        <v>5</v>
      </c>
      <c r="C436" s="459" t="s">
        <v>7</v>
      </c>
      <c r="D436" s="550" t="s">
        <v>790</v>
      </c>
      <c r="E436" s="474" t="s">
        <v>37</v>
      </c>
      <c r="F436" s="160">
        <f>F437</f>
        <v>1500</v>
      </c>
      <c r="G436" s="160"/>
      <c r="H436" s="160">
        <f t="shared" si="89"/>
        <v>0</v>
      </c>
      <c r="I436" s="160"/>
      <c r="J436" s="160">
        <f t="shared" si="89"/>
        <v>0</v>
      </c>
      <c r="K436" s="160"/>
      <c r="L436" s="527"/>
      <c r="N436" s="527"/>
      <c r="O436" s="527"/>
    </row>
    <row r="437" spans="1:15" s="525" customFormat="1" ht="31.5" x14ac:dyDescent="0.25">
      <c r="A437" s="485" t="s">
        <v>52</v>
      </c>
      <c r="B437" s="459" t="s">
        <v>5</v>
      </c>
      <c r="C437" s="459" t="s">
        <v>7</v>
      </c>
      <c r="D437" s="550" t="s">
        <v>790</v>
      </c>
      <c r="E437" s="474" t="s">
        <v>65</v>
      </c>
      <c r="F437" s="160">
        <f>'ведом. 2025-2027'!AD799</f>
        <v>1500</v>
      </c>
      <c r="G437" s="352"/>
      <c r="H437" s="160">
        <f>'ведом. 2025-2027'!AE799</f>
        <v>0</v>
      </c>
      <c r="I437" s="160"/>
      <c r="J437" s="160">
        <f>'ведом. 2025-2027'!AF799</f>
        <v>0</v>
      </c>
      <c r="K437" s="160"/>
      <c r="L437" s="527"/>
      <c r="N437" s="527"/>
      <c r="O437" s="527"/>
    </row>
    <row r="438" spans="1:15" s="138" customFormat="1" x14ac:dyDescent="0.25">
      <c r="A438" s="281" t="s">
        <v>578</v>
      </c>
      <c r="B438" s="192" t="s">
        <v>5</v>
      </c>
      <c r="C438" s="4" t="s">
        <v>7</v>
      </c>
      <c r="D438" s="156" t="s">
        <v>577</v>
      </c>
      <c r="E438" s="330"/>
      <c r="F438" s="350">
        <f>F439</f>
        <v>0</v>
      </c>
      <c r="G438" s="353"/>
      <c r="H438" s="350">
        <f>H439</f>
        <v>31597</v>
      </c>
      <c r="I438" s="350"/>
      <c r="J438" s="350">
        <f>J439</f>
        <v>32861</v>
      </c>
      <c r="K438" s="350"/>
      <c r="L438" s="154"/>
      <c r="N438" s="154"/>
      <c r="O438" s="154"/>
    </row>
    <row r="439" spans="1:15" s="138" customFormat="1" x14ac:dyDescent="0.25">
      <c r="A439" s="256" t="s">
        <v>120</v>
      </c>
      <c r="B439" s="192" t="s">
        <v>5</v>
      </c>
      <c r="C439" s="4" t="s">
        <v>7</v>
      </c>
      <c r="D439" s="156" t="s">
        <v>577</v>
      </c>
      <c r="E439" s="329">
        <v>200</v>
      </c>
      <c r="F439" s="160">
        <f>F440</f>
        <v>0</v>
      </c>
      <c r="G439" s="354"/>
      <c r="H439" s="160">
        <f>H440</f>
        <v>31597</v>
      </c>
      <c r="I439" s="162"/>
      <c r="J439" s="160">
        <f>J440</f>
        <v>32861</v>
      </c>
      <c r="K439" s="162"/>
      <c r="L439" s="154"/>
      <c r="N439" s="154"/>
      <c r="O439" s="154"/>
    </row>
    <row r="440" spans="1:15" s="138" customFormat="1" ht="31.5" x14ac:dyDescent="0.25">
      <c r="A440" s="256" t="s">
        <v>52</v>
      </c>
      <c r="B440" s="192" t="s">
        <v>5</v>
      </c>
      <c r="C440" s="4" t="s">
        <v>7</v>
      </c>
      <c r="D440" s="156" t="s">
        <v>577</v>
      </c>
      <c r="E440" s="330">
        <v>240</v>
      </c>
      <c r="F440" s="160">
        <f>'ведом. 2025-2027'!AD802</f>
        <v>0</v>
      </c>
      <c r="G440" s="354"/>
      <c r="H440" s="160">
        <f>'ведом. 2025-2027'!AE802</f>
        <v>31597</v>
      </c>
      <c r="I440" s="162"/>
      <c r="J440" s="160">
        <f>'ведом. 2025-2027'!AF802</f>
        <v>32861</v>
      </c>
      <c r="K440" s="162"/>
      <c r="L440" s="154"/>
      <c r="N440" s="154"/>
      <c r="O440" s="154"/>
    </row>
    <row r="441" spans="1:15" s="177" customFormat="1" x14ac:dyDescent="0.25">
      <c r="A441" s="256" t="s">
        <v>434</v>
      </c>
      <c r="B441" s="192" t="s">
        <v>5</v>
      </c>
      <c r="C441" s="4" t="s">
        <v>7</v>
      </c>
      <c r="D441" s="156" t="s">
        <v>402</v>
      </c>
      <c r="E441" s="330"/>
      <c r="F441" s="160">
        <f>F442</f>
        <v>45027.6</v>
      </c>
      <c r="G441" s="352"/>
      <c r="H441" s="160">
        <f>H442</f>
        <v>45027.6</v>
      </c>
      <c r="I441" s="160"/>
      <c r="J441" s="160">
        <f>J442</f>
        <v>31269.200000000001</v>
      </c>
      <c r="K441" s="162"/>
      <c r="L441" s="154"/>
      <c r="N441" s="154"/>
      <c r="O441" s="154"/>
    </row>
    <row r="442" spans="1:15" s="177" customFormat="1" x14ac:dyDescent="0.25">
      <c r="A442" s="256" t="s">
        <v>120</v>
      </c>
      <c r="B442" s="192" t="s">
        <v>5</v>
      </c>
      <c r="C442" s="4" t="s">
        <v>7</v>
      </c>
      <c r="D442" s="156" t="s">
        <v>402</v>
      </c>
      <c r="E442" s="329">
        <v>200</v>
      </c>
      <c r="F442" s="160">
        <f>F443</f>
        <v>45027.6</v>
      </c>
      <c r="G442" s="352"/>
      <c r="H442" s="160">
        <f>H443</f>
        <v>45027.6</v>
      </c>
      <c r="I442" s="160"/>
      <c r="J442" s="160">
        <f>J443</f>
        <v>31269.200000000001</v>
      </c>
      <c r="K442" s="162"/>
      <c r="L442" s="154"/>
      <c r="N442" s="154"/>
      <c r="O442" s="154"/>
    </row>
    <row r="443" spans="1:15" s="177" customFormat="1" ht="31.5" x14ac:dyDescent="0.25">
      <c r="A443" s="256" t="s">
        <v>52</v>
      </c>
      <c r="B443" s="192" t="s">
        <v>5</v>
      </c>
      <c r="C443" s="4" t="s">
        <v>7</v>
      </c>
      <c r="D443" s="156" t="s">
        <v>402</v>
      </c>
      <c r="E443" s="330">
        <v>240</v>
      </c>
      <c r="F443" s="160">
        <f>'ведом. 2025-2027'!AD805</f>
        <v>45027.6</v>
      </c>
      <c r="G443" s="354"/>
      <c r="H443" s="160">
        <f>'ведом. 2025-2027'!AE805</f>
        <v>45027.6</v>
      </c>
      <c r="I443" s="162"/>
      <c r="J443" s="160">
        <f>'ведом. 2025-2027'!AF805</f>
        <v>31269.200000000001</v>
      </c>
      <c r="K443" s="162"/>
      <c r="L443" s="154"/>
      <c r="N443" s="154"/>
      <c r="O443" s="154"/>
    </row>
    <row r="444" spans="1:15" s="177" customFormat="1" ht="31.5" x14ac:dyDescent="0.25">
      <c r="A444" s="256" t="s">
        <v>631</v>
      </c>
      <c r="B444" s="1" t="s">
        <v>5</v>
      </c>
      <c r="C444" s="4" t="s">
        <v>7</v>
      </c>
      <c r="D444" s="295" t="s">
        <v>630</v>
      </c>
      <c r="E444" s="434"/>
      <c r="F444" s="160">
        <f>F445</f>
        <v>15915</v>
      </c>
      <c r="G444" s="160"/>
      <c r="H444" s="160">
        <f t="shared" ref="H444:J445" si="90">H445</f>
        <v>16552</v>
      </c>
      <c r="I444" s="160"/>
      <c r="J444" s="160">
        <f t="shared" si="90"/>
        <v>17214</v>
      </c>
      <c r="K444" s="160"/>
      <c r="L444" s="154"/>
      <c r="N444" s="154"/>
      <c r="O444" s="154"/>
    </row>
    <row r="445" spans="1:15" s="177" customFormat="1" x14ac:dyDescent="0.25">
      <c r="A445" s="256" t="s">
        <v>120</v>
      </c>
      <c r="B445" s="1" t="s">
        <v>5</v>
      </c>
      <c r="C445" s="4" t="s">
        <v>7</v>
      </c>
      <c r="D445" s="295" t="s">
        <v>630</v>
      </c>
      <c r="E445" s="411">
        <v>200</v>
      </c>
      <c r="F445" s="160">
        <f>F446</f>
        <v>15915</v>
      </c>
      <c r="G445" s="160"/>
      <c r="H445" s="160">
        <f t="shared" si="90"/>
        <v>16552</v>
      </c>
      <c r="I445" s="160"/>
      <c r="J445" s="160">
        <f t="shared" si="90"/>
        <v>17214</v>
      </c>
      <c r="K445" s="160"/>
      <c r="L445" s="154"/>
      <c r="N445" s="154"/>
      <c r="O445" s="154"/>
    </row>
    <row r="446" spans="1:15" s="177" customFormat="1" ht="31.5" x14ac:dyDescent="0.25">
      <c r="A446" s="256" t="s">
        <v>52</v>
      </c>
      <c r="B446" s="1" t="s">
        <v>5</v>
      </c>
      <c r="C446" s="4" t="s">
        <v>7</v>
      </c>
      <c r="D446" s="295" t="s">
        <v>630</v>
      </c>
      <c r="E446" s="434">
        <v>240</v>
      </c>
      <c r="F446" s="160">
        <f>'ведом. 2025-2027'!AD808</f>
        <v>15915</v>
      </c>
      <c r="G446" s="354"/>
      <c r="H446" s="160">
        <f>'ведом. 2025-2027'!AE808</f>
        <v>16552</v>
      </c>
      <c r="I446" s="162"/>
      <c r="J446" s="160">
        <f>'ведом. 2025-2027'!AF808</f>
        <v>17214</v>
      </c>
      <c r="K446" s="162"/>
      <c r="L446" s="154"/>
      <c r="N446" s="154"/>
      <c r="O446" s="154"/>
    </row>
    <row r="447" spans="1:15" s="177" customFormat="1" x14ac:dyDescent="0.25">
      <c r="A447" s="256" t="s">
        <v>628</v>
      </c>
      <c r="B447" s="1" t="s">
        <v>5</v>
      </c>
      <c r="C447" s="4" t="s">
        <v>7</v>
      </c>
      <c r="D447" s="295" t="s">
        <v>629</v>
      </c>
      <c r="E447" s="434"/>
      <c r="F447" s="160">
        <f>F448</f>
        <v>14147</v>
      </c>
      <c r="G447" s="160"/>
      <c r="H447" s="160">
        <f t="shared" ref="H447:J448" si="91">H448</f>
        <v>14713</v>
      </c>
      <c r="I447" s="160"/>
      <c r="J447" s="160">
        <f t="shared" si="91"/>
        <v>15301</v>
      </c>
      <c r="K447" s="162"/>
      <c r="L447" s="154"/>
      <c r="N447" s="154"/>
      <c r="O447" s="154"/>
    </row>
    <row r="448" spans="1:15" s="177" customFormat="1" x14ac:dyDescent="0.25">
      <c r="A448" s="256" t="s">
        <v>120</v>
      </c>
      <c r="B448" s="1" t="s">
        <v>5</v>
      </c>
      <c r="C448" s="4" t="s">
        <v>7</v>
      </c>
      <c r="D448" s="295" t="s">
        <v>629</v>
      </c>
      <c r="E448" s="411">
        <v>200</v>
      </c>
      <c r="F448" s="160">
        <f>F449</f>
        <v>14147</v>
      </c>
      <c r="G448" s="160"/>
      <c r="H448" s="160">
        <f t="shared" si="91"/>
        <v>14713</v>
      </c>
      <c r="I448" s="160"/>
      <c r="J448" s="160">
        <f t="shared" si="91"/>
        <v>15301</v>
      </c>
      <c r="K448" s="162"/>
      <c r="L448" s="154"/>
      <c r="N448" s="154"/>
      <c r="O448" s="154"/>
    </row>
    <row r="449" spans="1:15" s="177" customFormat="1" ht="31.5" x14ac:dyDescent="0.25">
      <c r="A449" s="256" t="s">
        <v>52</v>
      </c>
      <c r="B449" s="1" t="s">
        <v>5</v>
      </c>
      <c r="C449" s="4" t="s">
        <v>7</v>
      </c>
      <c r="D449" s="295" t="s">
        <v>629</v>
      </c>
      <c r="E449" s="434">
        <v>240</v>
      </c>
      <c r="F449" s="160">
        <f>'ведом. 2025-2027'!AD811</f>
        <v>14147</v>
      </c>
      <c r="G449" s="354"/>
      <c r="H449" s="160">
        <f>'ведом. 2025-2027'!AE811</f>
        <v>14713</v>
      </c>
      <c r="I449" s="162"/>
      <c r="J449" s="160">
        <f>'ведом. 2025-2027'!AF811</f>
        <v>15301</v>
      </c>
      <c r="K449" s="162"/>
      <c r="L449" s="154"/>
      <c r="N449" s="154"/>
      <c r="O449" s="154"/>
    </row>
    <row r="450" spans="1:15" s="177" customFormat="1" x14ac:dyDescent="0.25">
      <c r="A450" s="256" t="s">
        <v>429</v>
      </c>
      <c r="B450" s="192" t="s">
        <v>5</v>
      </c>
      <c r="C450" s="4" t="s">
        <v>7</v>
      </c>
      <c r="D450" s="464" t="s">
        <v>695</v>
      </c>
      <c r="E450" s="330"/>
      <c r="F450" s="160">
        <f>F451</f>
        <v>3833</v>
      </c>
      <c r="G450" s="160"/>
      <c r="H450" s="160">
        <f>H451</f>
        <v>3986</v>
      </c>
      <c r="I450" s="160"/>
      <c r="J450" s="160">
        <f>J451</f>
        <v>4145</v>
      </c>
      <c r="K450" s="160"/>
      <c r="L450" s="154"/>
      <c r="N450" s="154"/>
      <c r="O450" s="154"/>
    </row>
    <row r="451" spans="1:15" s="177" customFormat="1" x14ac:dyDescent="0.25">
      <c r="A451" s="256" t="s">
        <v>120</v>
      </c>
      <c r="B451" s="192" t="s">
        <v>5</v>
      </c>
      <c r="C451" s="4" t="s">
        <v>7</v>
      </c>
      <c r="D451" s="464" t="s">
        <v>695</v>
      </c>
      <c r="E451" s="329">
        <v>200</v>
      </c>
      <c r="F451" s="160">
        <f>F452</f>
        <v>3833</v>
      </c>
      <c r="G451" s="160"/>
      <c r="H451" s="160">
        <f>H452</f>
        <v>3986</v>
      </c>
      <c r="I451" s="160"/>
      <c r="J451" s="160">
        <f>J452</f>
        <v>4145</v>
      </c>
      <c r="K451" s="160"/>
      <c r="L451" s="154"/>
      <c r="N451" s="154"/>
      <c r="O451" s="154"/>
    </row>
    <row r="452" spans="1:15" s="177" customFormat="1" ht="31.5" x14ac:dyDescent="0.25">
      <c r="A452" s="256" t="s">
        <v>52</v>
      </c>
      <c r="B452" s="192" t="s">
        <v>5</v>
      </c>
      <c r="C452" s="4" t="s">
        <v>7</v>
      </c>
      <c r="D452" s="464" t="s">
        <v>695</v>
      </c>
      <c r="E452" s="330">
        <v>240</v>
      </c>
      <c r="F452" s="160">
        <f>'ведом. 2025-2027'!AD814</f>
        <v>3833</v>
      </c>
      <c r="G452" s="310"/>
      <c r="H452" s="160">
        <f>'ведом. 2025-2027'!AE814</f>
        <v>3986</v>
      </c>
      <c r="I452" s="160"/>
      <c r="J452" s="160">
        <f>'ведом. 2025-2027'!AF814</f>
        <v>4145</v>
      </c>
      <c r="K452" s="160"/>
      <c r="L452" s="154"/>
      <c r="N452" s="154"/>
      <c r="O452" s="154"/>
    </row>
    <row r="453" spans="1:15" s="525" customFormat="1" x14ac:dyDescent="0.25">
      <c r="A453" s="569" t="s">
        <v>396</v>
      </c>
      <c r="B453" s="459" t="s">
        <v>5</v>
      </c>
      <c r="C453" s="459" t="s">
        <v>7</v>
      </c>
      <c r="D453" s="563" t="s">
        <v>713</v>
      </c>
      <c r="E453" s="460"/>
      <c r="F453" s="160">
        <f>F454</f>
        <v>38579</v>
      </c>
      <c r="G453" s="160"/>
      <c r="H453" s="160">
        <f t="shared" ref="H453:J454" si="92">H454</f>
        <v>40122</v>
      </c>
      <c r="I453" s="160"/>
      <c r="J453" s="160">
        <f t="shared" si="92"/>
        <v>41727</v>
      </c>
      <c r="K453" s="160"/>
      <c r="L453" s="527"/>
      <c r="N453" s="527"/>
      <c r="O453" s="527"/>
    </row>
    <row r="454" spans="1:15" s="525" customFormat="1" x14ac:dyDescent="0.25">
      <c r="A454" s="485" t="s">
        <v>120</v>
      </c>
      <c r="B454" s="459" t="s">
        <v>5</v>
      </c>
      <c r="C454" s="459" t="s">
        <v>7</v>
      </c>
      <c r="D454" s="563" t="s">
        <v>713</v>
      </c>
      <c r="E454" s="460">
        <v>200</v>
      </c>
      <c r="F454" s="160">
        <f>F455</f>
        <v>38579</v>
      </c>
      <c r="G454" s="160"/>
      <c r="H454" s="160">
        <f t="shared" si="92"/>
        <v>40122</v>
      </c>
      <c r="I454" s="160"/>
      <c r="J454" s="160">
        <f t="shared" si="92"/>
        <v>41727</v>
      </c>
      <c r="K454" s="160"/>
      <c r="L454" s="527"/>
      <c r="N454" s="527"/>
      <c r="O454" s="527"/>
    </row>
    <row r="455" spans="1:15" s="525" customFormat="1" ht="31.5" x14ac:dyDescent="0.25">
      <c r="A455" s="485" t="s">
        <v>52</v>
      </c>
      <c r="B455" s="459" t="s">
        <v>5</v>
      </c>
      <c r="C455" s="459" t="s">
        <v>7</v>
      </c>
      <c r="D455" s="563" t="s">
        <v>713</v>
      </c>
      <c r="E455" s="460">
        <v>240</v>
      </c>
      <c r="F455" s="160">
        <f>'ведом. 2025-2027'!AD817</f>
        <v>38579</v>
      </c>
      <c r="G455" s="530"/>
      <c r="H455" s="160">
        <f>'ведом. 2025-2027'!AE817</f>
        <v>40122</v>
      </c>
      <c r="I455" s="160"/>
      <c r="J455" s="160">
        <f>'ведом. 2025-2027'!AF817</f>
        <v>41727</v>
      </c>
      <c r="K455" s="160"/>
      <c r="L455" s="527"/>
      <c r="N455" s="527"/>
      <c r="O455" s="527"/>
    </row>
    <row r="456" spans="1:15" s="138" customFormat="1" ht="31.5" x14ac:dyDescent="0.25">
      <c r="A456" s="259" t="s">
        <v>584</v>
      </c>
      <c r="B456" s="192" t="s">
        <v>5</v>
      </c>
      <c r="C456" s="4" t="s">
        <v>7</v>
      </c>
      <c r="D456" s="156" t="s">
        <v>420</v>
      </c>
      <c r="E456" s="330"/>
      <c r="F456" s="160">
        <f>F457</f>
        <v>277720.7</v>
      </c>
      <c r="G456" s="354"/>
      <c r="H456" s="160">
        <f>H457</f>
        <v>287936</v>
      </c>
      <c r="I456" s="162"/>
      <c r="J456" s="160">
        <f>J457</f>
        <v>301763</v>
      </c>
      <c r="K456" s="162"/>
      <c r="L456" s="154"/>
      <c r="N456" s="154"/>
      <c r="O456" s="154"/>
    </row>
    <row r="457" spans="1:15" s="138" customFormat="1" ht="31.5" x14ac:dyDescent="0.25">
      <c r="A457" s="379" t="s">
        <v>60</v>
      </c>
      <c r="B457" s="192" t="s">
        <v>5</v>
      </c>
      <c r="C457" s="4" t="s">
        <v>7</v>
      </c>
      <c r="D457" s="156" t="s">
        <v>420</v>
      </c>
      <c r="E457" s="329">
        <v>600</v>
      </c>
      <c r="F457" s="160">
        <f>F458</f>
        <v>277720.7</v>
      </c>
      <c r="G457" s="354"/>
      <c r="H457" s="160">
        <f>H458</f>
        <v>287936</v>
      </c>
      <c r="I457" s="162"/>
      <c r="J457" s="160">
        <f>J458</f>
        <v>301763</v>
      </c>
      <c r="K457" s="162"/>
      <c r="L457" s="154"/>
      <c r="N457" s="154"/>
      <c r="O457" s="154"/>
    </row>
    <row r="458" spans="1:15" s="138" customFormat="1" x14ac:dyDescent="0.25">
      <c r="A458" s="379" t="s">
        <v>61</v>
      </c>
      <c r="B458" s="192" t="s">
        <v>5</v>
      </c>
      <c r="C458" s="4" t="s">
        <v>7</v>
      </c>
      <c r="D458" s="156" t="s">
        <v>420</v>
      </c>
      <c r="E458" s="330">
        <v>610</v>
      </c>
      <c r="F458" s="160">
        <f>'ведом. 2025-2027'!AD285</f>
        <v>277720.7</v>
      </c>
      <c r="G458" s="354"/>
      <c r="H458" s="160">
        <f>'ведом. 2025-2027'!AE285</f>
        <v>287936</v>
      </c>
      <c r="I458" s="162"/>
      <c r="J458" s="160">
        <f>'ведом. 2025-2027'!AF285</f>
        <v>301763</v>
      </c>
      <c r="K458" s="162"/>
      <c r="L458" s="154"/>
      <c r="N458" s="154"/>
      <c r="O458" s="154"/>
    </row>
    <row r="459" spans="1:15" s="138" customFormat="1" x14ac:dyDescent="0.25">
      <c r="A459" s="379" t="s">
        <v>27</v>
      </c>
      <c r="B459" s="192" t="s">
        <v>5</v>
      </c>
      <c r="C459" s="4" t="s">
        <v>5</v>
      </c>
      <c r="D459" s="26"/>
      <c r="E459" s="329"/>
      <c r="F459" s="159">
        <f>F466+F460</f>
        <v>30204.499999999996</v>
      </c>
      <c r="G459" s="446">
        <f t="shared" ref="G459:K459" si="93">G466+G460</f>
        <v>1612</v>
      </c>
      <c r="H459" s="528">
        <f t="shared" si="93"/>
        <v>30209.8</v>
      </c>
      <c r="I459" s="528">
        <f t="shared" si="93"/>
        <v>1614</v>
      </c>
      <c r="J459" s="528">
        <f t="shared" si="93"/>
        <v>30215.399999999998</v>
      </c>
      <c r="K459" s="528">
        <f t="shared" si="93"/>
        <v>1616</v>
      </c>
      <c r="L459" s="154"/>
      <c r="N459" s="154"/>
      <c r="O459" s="154"/>
    </row>
    <row r="460" spans="1:15" s="444" customFormat="1" x14ac:dyDescent="0.25">
      <c r="A460" s="463" t="s">
        <v>186</v>
      </c>
      <c r="B460" s="459" t="s">
        <v>5</v>
      </c>
      <c r="C460" s="460" t="s">
        <v>5</v>
      </c>
      <c r="D460" s="464" t="s">
        <v>112</v>
      </c>
      <c r="E460" s="462"/>
      <c r="F460" s="446">
        <f>F461</f>
        <v>84.6</v>
      </c>
      <c r="G460" s="446"/>
      <c r="H460" s="528">
        <f t="shared" ref="H460:J464" si="94">H461</f>
        <v>87.9</v>
      </c>
      <c r="I460" s="528"/>
      <c r="J460" s="528">
        <f t="shared" si="94"/>
        <v>91.5</v>
      </c>
      <c r="K460" s="528"/>
      <c r="L460" s="154"/>
      <c r="N460" s="154"/>
      <c r="O460" s="154"/>
    </row>
    <row r="461" spans="1:15" s="444" customFormat="1" x14ac:dyDescent="0.25">
      <c r="A461" s="463" t="s">
        <v>189</v>
      </c>
      <c r="B461" s="459" t="s">
        <v>5</v>
      </c>
      <c r="C461" s="460" t="s">
        <v>5</v>
      </c>
      <c r="D461" s="464" t="s">
        <v>190</v>
      </c>
      <c r="E461" s="462"/>
      <c r="F461" s="446">
        <f>F462</f>
        <v>84.6</v>
      </c>
      <c r="G461" s="446"/>
      <c r="H461" s="528">
        <f t="shared" si="94"/>
        <v>87.9</v>
      </c>
      <c r="I461" s="528"/>
      <c r="J461" s="528">
        <f t="shared" si="94"/>
        <v>91.5</v>
      </c>
      <c r="K461" s="528"/>
      <c r="L461" s="154"/>
      <c r="N461" s="154"/>
      <c r="O461" s="154"/>
    </row>
    <row r="462" spans="1:15" s="444" customFormat="1" ht="31.5" x14ac:dyDescent="0.25">
      <c r="A462" s="457" t="s">
        <v>534</v>
      </c>
      <c r="B462" s="459" t="s">
        <v>5</v>
      </c>
      <c r="C462" s="460" t="s">
        <v>5</v>
      </c>
      <c r="D462" s="470" t="s">
        <v>535</v>
      </c>
      <c r="E462" s="466"/>
      <c r="F462" s="446">
        <f>F463</f>
        <v>84.6</v>
      </c>
      <c r="G462" s="446"/>
      <c r="H462" s="528">
        <f t="shared" si="94"/>
        <v>87.9</v>
      </c>
      <c r="I462" s="528"/>
      <c r="J462" s="528">
        <f t="shared" si="94"/>
        <v>91.5</v>
      </c>
      <c r="K462" s="528"/>
      <c r="L462" s="154"/>
      <c r="N462" s="154"/>
      <c r="O462" s="154"/>
    </row>
    <row r="463" spans="1:15" s="444" customFormat="1" ht="78.75" x14ac:dyDescent="0.25">
      <c r="A463" s="457" t="s">
        <v>406</v>
      </c>
      <c r="B463" s="459" t="s">
        <v>5</v>
      </c>
      <c r="C463" s="460" t="s">
        <v>5</v>
      </c>
      <c r="D463" s="464" t="s">
        <v>536</v>
      </c>
      <c r="E463" s="466"/>
      <c r="F463" s="446">
        <f>F464</f>
        <v>84.6</v>
      </c>
      <c r="G463" s="446"/>
      <c r="H463" s="528">
        <f t="shared" si="94"/>
        <v>87.9</v>
      </c>
      <c r="I463" s="528"/>
      <c r="J463" s="528">
        <f t="shared" si="94"/>
        <v>91.5</v>
      </c>
      <c r="K463" s="528"/>
      <c r="L463" s="154"/>
      <c r="N463" s="154"/>
      <c r="O463" s="154"/>
    </row>
    <row r="464" spans="1:15" s="444" customFormat="1" x14ac:dyDescent="0.25">
      <c r="A464" s="457" t="s">
        <v>120</v>
      </c>
      <c r="B464" s="459" t="s">
        <v>5</v>
      </c>
      <c r="C464" s="460" t="s">
        <v>5</v>
      </c>
      <c r="D464" s="464" t="s">
        <v>536</v>
      </c>
      <c r="E464" s="466">
        <v>200</v>
      </c>
      <c r="F464" s="446">
        <f>F465</f>
        <v>84.6</v>
      </c>
      <c r="G464" s="446"/>
      <c r="H464" s="528">
        <f t="shared" si="94"/>
        <v>87.9</v>
      </c>
      <c r="I464" s="528"/>
      <c r="J464" s="528">
        <f t="shared" si="94"/>
        <v>91.5</v>
      </c>
      <c r="K464" s="528"/>
      <c r="L464" s="154"/>
      <c r="N464" s="154"/>
      <c r="O464" s="154"/>
    </row>
    <row r="465" spans="1:15" s="444" customFormat="1" ht="31.5" x14ac:dyDescent="0.25">
      <c r="A465" s="457" t="s">
        <v>52</v>
      </c>
      <c r="B465" s="459" t="s">
        <v>5</v>
      </c>
      <c r="C465" s="460" t="s">
        <v>5</v>
      </c>
      <c r="D465" s="464" t="s">
        <v>536</v>
      </c>
      <c r="E465" s="466">
        <v>240</v>
      </c>
      <c r="F465" s="446">
        <f>'ведом. 2025-2027'!AD824</f>
        <v>84.6</v>
      </c>
      <c r="G465" s="310"/>
      <c r="H465" s="528">
        <f>'ведом. 2025-2027'!AE824</f>
        <v>87.9</v>
      </c>
      <c r="I465" s="528"/>
      <c r="J465" s="528">
        <f>'ведом. 2025-2027'!AF824</f>
        <v>91.5</v>
      </c>
      <c r="K465" s="528"/>
      <c r="L465" s="154"/>
      <c r="N465" s="154"/>
      <c r="O465" s="154"/>
    </row>
    <row r="466" spans="1:15" s="138" customFormat="1" x14ac:dyDescent="0.25">
      <c r="A466" s="258" t="s">
        <v>242</v>
      </c>
      <c r="B466" s="192" t="s">
        <v>5</v>
      </c>
      <c r="C466" s="4" t="s">
        <v>5</v>
      </c>
      <c r="D466" s="156" t="s">
        <v>243</v>
      </c>
      <c r="E466" s="330"/>
      <c r="F466" s="159">
        <f t="shared" ref="F466:K466" si="95">F467+F474</f>
        <v>30119.899999999998</v>
      </c>
      <c r="G466" s="310">
        <f t="shared" si="95"/>
        <v>1612</v>
      </c>
      <c r="H466" s="528">
        <f t="shared" si="95"/>
        <v>30121.899999999998</v>
      </c>
      <c r="I466" s="528">
        <f t="shared" si="95"/>
        <v>1614</v>
      </c>
      <c r="J466" s="528">
        <f t="shared" si="95"/>
        <v>30123.899999999998</v>
      </c>
      <c r="K466" s="528">
        <f t="shared" si="95"/>
        <v>1616</v>
      </c>
      <c r="L466" s="154"/>
      <c r="N466" s="154"/>
      <c r="O466" s="154"/>
    </row>
    <row r="467" spans="1:15" s="177" customFormat="1" ht="31.5" x14ac:dyDescent="0.25">
      <c r="A467" s="258" t="s">
        <v>540</v>
      </c>
      <c r="B467" s="192" t="s">
        <v>5</v>
      </c>
      <c r="C467" s="4" t="s">
        <v>5</v>
      </c>
      <c r="D467" s="156" t="s">
        <v>244</v>
      </c>
      <c r="E467" s="330"/>
      <c r="F467" s="159">
        <f>F468</f>
        <v>1612</v>
      </c>
      <c r="G467" s="310">
        <f t="shared" ref="G467:K468" si="96">G468</f>
        <v>1612</v>
      </c>
      <c r="H467" s="528">
        <f t="shared" si="96"/>
        <v>1614</v>
      </c>
      <c r="I467" s="528">
        <f t="shared" si="96"/>
        <v>1614</v>
      </c>
      <c r="J467" s="528">
        <f t="shared" si="96"/>
        <v>1616</v>
      </c>
      <c r="K467" s="528">
        <f t="shared" si="96"/>
        <v>1616</v>
      </c>
      <c r="L467" s="154"/>
      <c r="N467" s="154"/>
      <c r="O467" s="154"/>
    </row>
    <row r="468" spans="1:15" s="177" customFormat="1" ht="31.5" x14ac:dyDescent="0.25">
      <c r="A468" s="260" t="s">
        <v>345</v>
      </c>
      <c r="B468" s="192" t="s">
        <v>5</v>
      </c>
      <c r="C468" s="4" t="s">
        <v>5</v>
      </c>
      <c r="D468" s="156" t="s">
        <v>245</v>
      </c>
      <c r="E468" s="330"/>
      <c r="F468" s="159">
        <f>F469</f>
        <v>1612</v>
      </c>
      <c r="G468" s="310">
        <f t="shared" si="96"/>
        <v>1612</v>
      </c>
      <c r="H468" s="528">
        <f t="shared" si="96"/>
        <v>1614</v>
      </c>
      <c r="I468" s="528">
        <f t="shared" si="96"/>
        <v>1614</v>
      </c>
      <c r="J468" s="528">
        <f t="shared" si="96"/>
        <v>1616</v>
      </c>
      <c r="K468" s="528">
        <f t="shared" si="96"/>
        <v>1616</v>
      </c>
      <c r="L468" s="154"/>
      <c r="N468" s="154"/>
      <c r="O468" s="154"/>
    </row>
    <row r="469" spans="1:15" s="177" customFormat="1" ht="31.5" x14ac:dyDescent="0.25">
      <c r="A469" s="277" t="s">
        <v>328</v>
      </c>
      <c r="B469" s="192" t="s">
        <v>5</v>
      </c>
      <c r="C469" s="4" t="s">
        <v>5</v>
      </c>
      <c r="D469" s="156" t="s">
        <v>543</v>
      </c>
      <c r="E469" s="330"/>
      <c r="F469" s="159">
        <f t="shared" ref="F469:K469" si="97">F470+F472</f>
        <v>1612</v>
      </c>
      <c r="G469" s="310">
        <f t="shared" si="97"/>
        <v>1612</v>
      </c>
      <c r="H469" s="528">
        <f t="shared" si="97"/>
        <v>1614</v>
      </c>
      <c r="I469" s="528">
        <f t="shared" si="97"/>
        <v>1614</v>
      </c>
      <c r="J469" s="528">
        <f t="shared" si="97"/>
        <v>1616</v>
      </c>
      <c r="K469" s="528">
        <f t="shared" si="97"/>
        <v>1616</v>
      </c>
      <c r="L469" s="154"/>
      <c r="N469" s="154"/>
      <c r="O469" s="154"/>
    </row>
    <row r="470" spans="1:15" s="177" customFormat="1" ht="47.25" x14ac:dyDescent="0.25">
      <c r="A470" s="277" t="s">
        <v>41</v>
      </c>
      <c r="B470" s="192" t="s">
        <v>5</v>
      </c>
      <c r="C470" s="4" t="s">
        <v>5</v>
      </c>
      <c r="D470" s="156" t="s">
        <v>543</v>
      </c>
      <c r="E470" s="330">
        <v>100</v>
      </c>
      <c r="F470" s="159">
        <f t="shared" ref="F470:K470" si="98">F471</f>
        <v>1541</v>
      </c>
      <c r="G470" s="310">
        <f t="shared" si="98"/>
        <v>1541</v>
      </c>
      <c r="H470" s="528">
        <f t="shared" si="98"/>
        <v>1541</v>
      </c>
      <c r="I470" s="528">
        <f t="shared" si="98"/>
        <v>1541</v>
      </c>
      <c r="J470" s="528">
        <f t="shared" si="98"/>
        <v>1541</v>
      </c>
      <c r="K470" s="528">
        <f t="shared" si="98"/>
        <v>1541</v>
      </c>
      <c r="L470" s="154"/>
      <c r="N470" s="154"/>
      <c r="O470" s="154"/>
    </row>
    <row r="471" spans="1:15" s="177" customFormat="1" x14ac:dyDescent="0.25">
      <c r="A471" s="277" t="s">
        <v>96</v>
      </c>
      <c r="B471" s="192" t="s">
        <v>5</v>
      </c>
      <c r="C471" s="4" t="s">
        <v>5</v>
      </c>
      <c r="D471" s="156" t="s">
        <v>543</v>
      </c>
      <c r="E471" s="330">
        <v>120</v>
      </c>
      <c r="F471" s="159">
        <f>'ведом. 2025-2027'!AD830</f>
        <v>1541</v>
      </c>
      <c r="G471" s="310">
        <f>F471</f>
        <v>1541</v>
      </c>
      <c r="H471" s="528">
        <f>'ведом. 2025-2027'!AE830</f>
        <v>1541</v>
      </c>
      <c r="I471" s="528">
        <f>'ведом. 2025-2027'!AF830</f>
        <v>1541</v>
      </c>
      <c r="J471" s="528">
        <f>'ведом. 2025-2027'!AF830</f>
        <v>1541</v>
      </c>
      <c r="K471" s="528">
        <f>J471</f>
        <v>1541</v>
      </c>
      <c r="L471" s="154"/>
      <c r="N471" s="154"/>
      <c r="O471" s="154"/>
    </row>
    <row r="472" spans="1:15" s="177" customFormat="1" x14ac:dyDescent="0.25">
      <c r="A472" s="277" t="s">
        <v>120</v>
      </c>
      <c r="B472" s="192" t="s">
        <v>5</v>
      </c>
      <c r="C472" s="4" t="s">
        <v>5</v>
      </c>
      <c r="D472" s="156" t="s">
        <v>543</v>
      </c>
      <c r="E472" s="330">
        <v>200</v>
      </c>
      <c r="F472" s="159">
        <f t="shared" ref="F472:K472" si="99">F473</f>
        <v>71</v>
      </c>
      <c r="G472" s="310">
        <f t="shared" si="99"/>
        <v>71</v>
      </c>
      <c r="H472" s="528">
        <f t="shared" si="99"/>
        <v>73</v>
      </c>
      <c r="I472" s="528">
        <f t="shared" si="99"/>
        <v>73</v>
      </c>
      <c r="J472" s="528">
        <f t="shared" si="99"/>
        <v>75</v>
      </c>
      <c r="K472" s="528">
        <f t="shared" si="99"/>
        <v>75</v>
      </c>
      <c r="L472" s="154"/>
      <c r="N472" s="154"/>
      <c r="O472" s="154"/>
    </row>
    <row r="473" spans="1:15" s="177" customFormat="1" ht="31.5" x14ac:dyDescent="0.25">
      <c r="A473" s="277" t="s">
        <v>52</v>
      </c>
      <c r="B473" s="192" t="s">
        <v>5</v>
      </c>
      <c r="C473" s="4" t="s">
        <v>5</v>
      </c>
      <c r="D473" s="156" t="s">
        <v>543</v>
      </c>
      <c r="E473" s="330">
        <v>240</v>
      </c>
      <c r="F473" s="159">
        <f>'ведом. 2025-2027'!AD832</f>
        <v>71</v>
      </c>
      <c r="G473" s="310">
        <f>F473</f>
        <v>71</v>
      </c>
      <c r="H473" s="528">
        <f>'ведом. 2025-2027'!AE832</f>
        <v>73</v>
      </c>
      <c r="I473" s="528">
        <f>H473</f>
        <v>73</v>
      </c>
      <c r="J473" s="528">
        <f>'ведом. 2025-2027'!AF832</f>
        <v>75</v>
      </c>
      <c r="K473" s="528">
        <f>J473</f>
        <v>75</v>
      </c>
      <c r="L473" s="154"/>
      <c r="N473" s="154"/>
      <c r="O473" s="154"/>
    </row>
    <row r="474" spans="1:15" s="138" customFormat="1" x14ac:dyDescent="0.25">
      <c r="A474" s="258" t="s">
        <v>189</v>
      </c>
      <c r="B474" s="192" t="s">
        <v>5</v>
      </c>
      <c r="C474" s="4" t="s">
        <v>5</v>
      </c>
      <c r="D474" s="156" t="s">
        <v>320</v>
      </c>
      <c r="E474" s="330"/>
      <c r="F474" s="159">
        <f t="shared" ref="F474:J475" si="100">F475</f>
        <v>28507.899999999998</v>
      </c>
      <c r="G474" s="310"/>
      <c r="H474" s="528">
        <f t="shared" si="100"/>
        <v>28507.899999999998</v>
      </c>
      <c r="I474" s="528"/>
      <c r="J474" s="528">
        <f t="shared" si="100"/>
        <v>28507.899999999998</v>
      </c>
      <c r="K474" s="528"/>
      <c r="L474" s="154"/>
      <c r="N474" s="154"/>
      <c r="O474" s="154"/>
    </row>
    <row r="475" spans="1:15" s="138" customFormat="1" ht="31.5" x14ac:dyDescent="0.25">
      <c r="A475" s="258" t="s">
        <v>191</v>
      </c>
      <c r="B475" s="192" t="s">
        <v>5</v>
      </c>
      <c r="C475" s="4" t="s">
        <v>5</v>
      </c>
      <c r="D475" s="156" t="s">
        <v>322</v>
      </c>
      <c r="E475" s="330"/>
      <c r="F475" s="159">
        <f>F476</f>
        <v>28507.899999999998</v>
      </c>
      <c r="G475" s="310"/>
      <c r="H475" s="528">
        <f t="shared" si="100"/>
        <v>28507.899999999998</v>
      </c>
      <c r="I475" s="528"/>
      <c r="J475" s="528">
        <f t="shared" si="100"/>
        <v>28507.899999999998</v>
      </c>
      <c r="K475" s="528"/>
      <c r="L475" s="154"/>
      <c r="N475" s="154"/>
      <c r="O475" s="154"/>
    </row>
    <row r="476" spans="1:15" s="138" customFormat="1" x14ac:dyDescent="0.25">
      <c r="A476" s="259" t="s">
        <v>205</v>
      </c>
      <c r="B476" s="192" t="s">
        <v>5</v>
      </c>
      <c r="C476" s="4" t="s">
        <v>5</v>
      </c>
      <c r="D476" s="156" t="s">
        <v>544</v>
      </c>
      <c r="E476" s="330"/>
      <c r="F476" s="159">
        <f>F477+F480+F483</f>
        <v>28507.899999999998</v>
      </c>
      <c r="G476" s="310"/>
      <c r="H476" s="528">
        <f>H477+H480+H483</f>
        <v>28507.899999999998</v>
      </c>
      <c r="I476" s="528"/>
      <c r="J476" s="528">
        <f>J477+J480+J483</f>
        <v>28507.899999999998</v>
      </c>
      <c r="K476" s="528"/>
      <c r="L476" s="154"/>
      <c r="N476" s="154"/>
      <c r="O476" s="154"/>
    </row>
    <row r="477" spans="1:15" s="138" customFormat="1" ht="31.5" x14ac:dyDescent="0.25">
      <c r="A477" s="379" t="s">
        <v>206</v>
      </c>
      <c r="B477" s="192" t="s">
        <v>5</v>
      </c>
      <c r="C477" s="4" t="s">
        <v>5</v>
      </c>
      <c r="D477" s="156" t="s">
        <v>545</v>
      </c>
      <c r="E477" s="344"/>
      <c r="F477" s="159">
        <f>F478</f>
        <v>2325.6</v>
      </c>
      <c r="G477" s="528"/>
      <c r="H477" s="528">
        <f t="shared" ref="H477:J477" si="101">H478</f>
        <v>2325.6</v>
      </c>
      <c r="I477" s="528"/>
      <c r="J477" s="528">
        <f t="shared" si="101"/>
        <v>2325.6</v>
      </c>
      <c r="K477" s="528"/>
      <c r="L477" s="154"/>
      <c r="N477" s="154"/>
      <c r="O477" s="154"/>
    </row>
    <row r="478" spans="1:15" s="138" customFormat="1" x14ac:dyDescent="0.25">
      <c r="A478" s="379" t="s">
        <v>120</v>
      </c>
      <c r="B478" s="192" t="s">
        <v>5</v>
      </c>
      <c r="C478" s="4" t="s">
        <v>5</v>
      </c>
      <c r="D478" s="156" t="s">
        <v>545</v>
      </c>
      <c r="E478" s="330">
        <v>200</v>
      </c>
      <c r="F478" s="159">
        <f>F479</f>
        <v>2325.6</v>
      </c>
      <c r="G478" s="310"/>
      <c r="H478" s="528">
        <f>H479</f>
        <v>2325.6</v>
      </c>
      <c r="I478" s="528"/>
      <c r="J478" s="528">
        <f>J479</f>
        <v>2325.6</v>
      </c>
      <c r="K478" s="528"/>
      <c r="L478" s="154"/>
      <c r="N478" s="154"/>
      <c r="O478" s="154"/>
    </row>
    <row r="479" spans="1:15" s="138" customFormat="1" ht="31.5" x14ac:dyDescent="0.25">
      <c r="A479" s="379" t="s">
        <v>52</v>
      </c>
      <c r="B479" s="192" t="s">
        <v>5</v>
      </c>
      <c r="C479" s="4" t="s">
        <v>5</v>
      </c>
      <c r="D479" s="156" t="s">
        <v>545</v>
      </c>
      <c r="E479" s="330">
        <v>240</v>
      </c>
      <c r="F479" s="159">
        <f>'ведом. 2025-2027'!AD838</f>
        <v>2325.6</v>
      </c>
      <c r="G479" s="310"/>
      <c r="H479" s="528">
        <f>'ведом. 2025-2027'!AE838</f>
        <v>2325.6</v>
      </c>
      <c r="I479" s="528"/>
      <c r="J479" s="528">
        <f>'ведом. 2025-2027'!AF838</f>
        <v>2325.6</v>
      </c>
      <c r="K479" s="528"/>
      <c r="L479" s="154"/>
      <c r="N479" s="154"/>
      <c r="O479" s="154"/>
    </row>
    <row r="480" spans="1:15" s="138" customFormat="1" ht="31.5" x14ac:dyDescent="0.25">
      <c r="A480" s="379" t="s">
        <v>207</v>
      </c>
      <c r="B480" s="192" t="s">
        <v>5</v>
      </c>
      <c r="C480" s="4" t="s">
        <v>5</v>
      </c>
      <c r="D480" s="156" t="s">
        <v>546</v>
      </c>
      <c r="E480" s="344"/>
      <c r="F480" s="159">
        <f>F481</f>
        <v>16444.3</v>
      </c>
      <c r="G480" s="310"/>
      <c r="H480" s="528">
        <f>H481</f>
        <v>16444.3</v>
      </c>
      <c r="I480" s="528"/>
      <c r="J480" s="528">
        <f>J481</f>
        <v>16444.3</v>
      </c>
      <c r="K480" s="528"/>
      <c r="L480" s="154"/>
      <c r="N480" s="154"/>
      <c r="O480" s="154"/>
    </row>
    <row r="481" spans="1:24" s="138" customFormat="1" ht="47.25" x14ac:dyDescent="0.25">
      <c r="A481" s="379" t="s">
        <v>41</v>
      </c>
      <c r="B481" s="192" t="s">
        <v>5</v>
      </c>
      <c r="C481" s="4" t="s">
        <v>5</v>
      </c>
      <c r="D481" s="156" t="s">
        <v>546</v>
      </c>
      <c r="E481" s="330">
        <v>100</v>
      </c>
      <c r="F481" s="159">
        <f>F482</f>
        <v>16444.3</v>
      </c>
      <c r="G481" s="310"/>
      <c r="H481" s="528">
        <f>H482</f>
        <v>16444.3</v>
      </c>
      <c r="I481" s="528"/>
      <c r="J481" s="528">
        <f>J482</f>
        <v>16444.3</v>
      </c>
      <c r="K481" s="528"/>
      <c r="L481" s="154"/>
      <c r="N481" s="154"/>
      <c r="O481" s="154"/>
    </row>
    <row r="482" spans="1:24" s="138" customFormat="1" x14ac:dyDescent="0.25">
      <c r="A482" s="379" t="s">
        <v>96</v>
      </c>
      <c r="B482" s="192" t="s">
        <v>5</v>
      </c>
      <c r="C482" s="4" t="s">
        <v>5</v>
      </c>
      <c r="D482" s="156" t="s">
        <v>546</v>
      </c>
      <c r="E482" s="330">
        <v>120</v>
      </c>
      <c r="F482" s="159">
        <f>'ведом. 2025-2027'!AD841</f>
        <v>16444.3</v>
      </c>
      <c r="G482" s="310"/>
      <c r="H482" s="528">
        <f>'ведом. 2025-2027'!AE841</f>
        <v>16444.3</v>
      </c>
      <c r="I482" s="528"/>
      <c r="J482" s="528">
        <f>'ведом. 2025-2027'!AF841</f>
        <v>16444.3</v>
      </c>
      <c r="K482" s="528"/>
      <c r="L482" s="154"/>
      <c r="N482" s="154"/>
      <c r="O482" s="154"/>
    </row>
    <row r="483" spans="1:24" s="138" customFormat="1" ht="31.5" x14ac:dyDescent="0.25">
      <c r="A483" s="379" t="s">
        <v>208</v>
      </c>
      <c r="B483" s="192" t="s">
        <v>5</v>
      </c>
      <c r="C483" s="4" t="s">
        <v>5</v>
      </c>
      <c r="D483" s="156" t="s">
        <v>547</v>
      </c>
      <c r="E483" s="344"/>
      <c r="F483" s="159">
        <f>F484</f>
        <v>9738</v>
      </c>
      <c r="G483" s="310"/>
      <c r="H483" s="528">
        <f>H484</f>
        <v>9738</v>
      </c>
      <c r="I483" s="528"/>
      <c r="J483" s="528">
        <f>J484</f>
        <v>9738</v>
      </c>
      <c r="K483" s="528"/>
      <c r="L483" s="154"/>
      <c r="N483" s="154"/>
      <c r="O483" s="154"/>
    </row>
    <row r="484" spans="1:24" s="138" customFormat="1" ht="47.25" x14ac:dyDescent="0.25">
      <c r="A484" s="379" t="s">
        <v>41</v>
      </c>
      <c r="B484" s="192" t="s">
        <v>5</v>
      </c>
      <c r="C484" s="4" t="s">
        <v>5</v>
      </c>
      <c r="D484" s="156" t="s">
        <v>547</v>
      </c>
      <c r="E484" s="330">
        <v>100</v>
      </c>
      <c r="F484" s="159">
        <f>F485</f>
        <v>9738</v>
      </c>
      <c r="G484" s="310"/>
      <c r="H484" s="528">
        <f>H485</f>
        <v>9738</v>
      </c>
      <c r="I484" s="528"/>
      <c r="J484" s="528">
        <f>J485</f>
        <v>9738</v>
      </c>
      <c r="K484" s="528"/>
      <c r="L484" s="154"/>
      <c r="N484" s="154"/>
      <c r="O484" s="154"/>
    </row>
    <row r="485" spans="1:24" s="155" customFormat="1" x14ac:dyDescent="0.25">
      <c r="A485" s="379" t="s">
        <v>96</v>
      </c>
      <c r="B485" s="192" t="s">
        <v>5</v>
      </c>
      <c r="C485" s="4" t="s">
        <v>5</v>
      </c>
      <c r="D485" s="156" t="s">
        <v>547</v>
      </c>
      <c r="E485" s="330">
        <v>120</v>
      </c>
      <c r="F485" s="159">
        <f>'ведом. 2025-2027'!AD844</f>
        <v>9738</v>
      </c>
      <c r="G485" s="310"/>
      <c r="H485" s="528">
        <f>'ведом. 2025-2027'!AE844</f>
        <v>9738</v>
      </c>
      <c r="I485" s="528"/>
      <c r="J485" s="528">
        <f>'ведом. 2025-2027'!AF844</f>
        <v>9738</v>
      </c>
      <c r="K485" s="528"/>
      <c r="L485" s="154"/>
      <c r="N485" s="154"/>
      <c r="O485" s="154"/>
      <c r="R485" s="21"/>
      <c r="S485" s="208"/>
      <c r="T485" s="209"/>
      <c r="U485" s="209"/>
      <c r="V485" s="210"/>
      <c r="W485" s="210"/>
      <c r="X485" s="211"/>
    </row>
    <row r="486" spans="1:24" s="155" customFormat="1" x14ac:dyDescent="0.25">
      <c r="A486" s="257" t="s">
        <v>39</v>
      </c>
      <c r="B486" s="194" t="s">
        <v>95</v>
      </c>
      <c r="C486" s="4"/>
      <c r="D486" s="26"/>
      <c r="E486" s="330"/>
      <c r="F486" s="159">
        <f>F487+F497</f>
        <v>825104</v>
      </c>
      <c r="G486" s="528">
        <f>G487+G497</f>
        <v>816710.4</v>
      </c>
      <c r="H486" s="528">
        <f>H487+H497</f>
        <v>134</v>
      </c>
      <c r="I486" s="528"/>
      <c r="J486" s="528">
        <f>J487+J497</f>
        <v>134</v>
      </c>
      <c r="K486" s="528"/>
      <c r="L486" s="154"/>
      <c r="N486" s="154"/>
      <c r="O486" s="154"/>
      <c r="R486" s="21"/>
      <c r="S486" s="208"/>
      <c r="T486" s="209"/>
      <c r="U486" s="209"/>
      <c r="V486" s="210"/>
      <c r="W486" s="210"/>
      <c r="X486" s="211"/>
    </row>
    <row r="487" spans="1:24" s="155" customFormat="1" x14ac:dyDescent="0.25">
      <c r="A487" s="256" t="s">
        <v>92</v>
      </c>
      <c r="B487" s="15" t="s">
        <v>95</v>
      </c>
      <c r="C487" s="1" t="s">
        <v>30</v>
      </c>
      <c r="D487" s="26"/>
      <c r="E487" s="330"/>
      <c r="F487" s="159">
        <f t="shared" ref="F487:F495" si="102">F488</f>
        <v>824970</v>
      </c>
      <c r="G487" s="159">
        <f t="shared" ref="G487:H495" si="103">G488</f>
        <v>816710.4</v>
      </c>
      <c r="H487" s="528">
        <f t="shared" si="103"/>
        <v>0</v>
      </c>
      <c r="I487" s="528"/>
      <c r="J487" s="528">
        <f t="shared" ref="J487:J495" si="104">J488</f>
        <v>0</v>
      </c>
      <c r="K487" s="528"/>
      <c r="L487" s="154"/>
      <c r="N487" s="154"/>
      <c r="O487" s="154"/>
      <c r="R487" s="21"/>
      <c r="S487" s="208"/>
      <c r="T487" s="209"/>
      <c r="U487" s="209"/>
      <c r="V487" s="210"/>
      <c r="W487" s="210"/>
      <c r="X487" s="211"/>
    </row>
    <row r="488" spans="1:24" s="155" customFormat="1" ht="31.5" x14ac:dyDescent="0.25">
      <c r="A488" s="258" t="s">
        <v>597</v>
      </c>
      <c r="B488" s="15" t="s">
        <v>95</v>
      </c>
      <c r="C488" s="1" t="s">
        <v>30</v>
      </c>
      <c r="D488" s="413" t="s">
        <v>111</v>
      </c>
      <c r="E488" s="4"/>
      <c r="F488" s="159">
        <f>F489</f>
        <v>824970</v>
      </c>
      <c r="G488" s="528">
        <f t="shared" si="103"/>
        <v>816710.4</v>
      </c>
      <c r="H488" s="528">
        <f t="shared" si="103"/>
        <v>0</v>
      </c>
      <c r="I488" s="528"/>
      <c r="J488" s="528">
        <f t="shared" si="104"/>
        <v>0</v>
      </c>
      <c r="K488" s="528"/>
      <c r="L488" s="154"/>
      <c r="N488" s="154"/>
      <c r="O488" s="154"/>
      <c r="R488" s="21"/>
      <c r="S488" s="208"/>
      <c r="T488" s="209"/>
      <c r="U488" s="209"/>
      <c r="V488" s="210"/>
      <c r="W488" s="210"/>
      <c r="X488" s="211"/>
    </row>
    <row r="489" spans="1:24" s="155" customFormat="1" x14ac:dyDescent="0.25">
      <c r="A489" s="258" t="s">
        <v>589</v>
      </c>
      <c r="B489" s="15" t="s">
        <v>95</v>
      </c>
      <c r="C489" s="1" t="s">
        <v>30</v>
      </c>
      <c r="D489" s="413" t="s">
        <v>590</v>
      </c>
      <c r="E489" s="4"/>
      <c r="F489" s="159">
        <f>F490+F494</f>
        <v>824970</v>
      </c>
      <c r="G489" s="528">
        <f t="shared" ref="G489:J489" si="105">G490+G494</f>
        <v>816710.4</v>
      </c>
      <c r="H489" s="528">
        <f t="shared" si="105"/>
        <v>0</v>
      </c>
      <c r="I489" s="528">
        <f t="shared" si="105"/>
        <v>0</v>
      </c>
      <c r="J489" s="528">
        <f t="shared" si="105"/>
        <v>0</v>
      </c>
      <c r="K489" s="528"/>
      <c r="L489" s="154"/>
      <c r="N489" s="154"/>
      <c r="O489" s="154"/>
      <c r="R489" s="21"/>
      <c r="S489" s="208"/>
      <c r="T489" s="209"/>
      <c r="U489" s="209"/>
      <c r="V489" s="210"/>
      <c r="W489" s="210"/>
      <c r="X489" s="211"/>
    </row>
    <row r="490" spans="1:24" s="155" customFormat="1" ht="47.25" x14ac:dyDescent="0.25">
      <c r="A490" s="566" t="s">
        <v>766</v>
      </c>
      <c r="B490" s="480" t="s">
        <v>95</v>
      </c>
      <c r="C490" s="459" t="s">
        <v>30</v>
      </c>
      <c r="D490" s="550" t="s">
        <v>767</v>
      </c>
      <c r="E490" s="460"/>
      <c r="F490" s="528">
        <f>F491</f>
        <v>10</v>
      </c>
      <c r="G490" s="528"/>
      <c r="H490" s="528">
        <f t="shared" ref="H490:J492" si="106">H491</f>
        <v>0</v>
      </c>
      <c r="I490" s="528"/>
      <c r="J490" s="528">
        <f t="shared" si="106"/>
        <v>0</v>
      </c>
      <c r="K490" s="528"/>
      <c r="L490" s="527"/>
      <c r="N490" s="527"/>
      <c r="O490" s="527"/>
      <c r="R490" s="21"/>
      <c r="S490" s="208"/>
      <c r="T490" s="209"/>
      <c r="U490" s="209"/>
      <c r="V490" s="210"/>
      <c r="W490" s="210"/>
      <c r="X490" s="211"/>
    </row>
    <row r="491" spans="1:24" s="155" customFormat="1" ht="31.5" x14ac:dyDescent="0.25">
      <c r="A491" s="566" t="s">
        <v>764</v>
      </c>
      <c r="B491" s="480" t="s">
        <v>95</v>
      </c>
      <c r="C491" s="459" t="s">
        <v>30</v>
      </c>
      <c r="D491" s="550" t="s">
        <v>765</v>
      </c>
      <c r="E491" s="460"/>
      <c r="F491" s="528">
        <f>F492</f>
        <v>10</v>
      </c>
      <c r="G491" s="528"/>
      <c r="H491" s="528">
        <f t="shared" si="106"/>
        <v>0</v>
      </c>
      <c r="I491" s="528"/>
      <c r="J491" s="528">
        <f t="shared" si="106"/>
        <v>0</v>
      </c>
      <c r="K491" s="528"/>
      <c r="L491" s="527"/>
      <c r="N491" s="527"/>
      <c r="O491" s="527"/>
      <c r="R491" s="21"/>
      <c r="S491" s="208"/>
      <c r="T491" s="209"/>
      <c r="U491" s="209"/>
      <c r="V491" s="210"/>
      <c r="W491" s="210"/>
      <c r="X491" s="211"/>
    </row>
    <row r="492" spans="1:24" s="155" customFormat="1" x14ac:dyDescent="0.25">
      <c r="A492" s="485" t="s">
        <v>120</v>
      </c>
      <c r="B492" s="480" t="s">
        <v>95</v>
      </c>
      <c r="C492" s="459" t="s">
        <v>30</v>
      </c>
      <c r="D492" s="550" t="s">
        <v>765</v>
      </c>
      <c r="E492" s="460">
        <v>200</v>
      </c>
      <c r="F492" s="528">
        <f>F493</f>
        <v>10</v>
      </c>
      <c r="G492" s="528"/>
      <c r="H492" s="528">
        <f t="shared" si="106"/>
        <v>0</v>
      </c>
      <c r="I492" s="528"/>
      <c r="J492" s="528">
        <f t="shared" si="106"/>
        <v>0</v>
      </c>
      <c r="K492" s="528"/>
      <c r="L492" s="527"/>
      <c r="N492" s="527"/>
      <c r="O492" s="527"/>
      <c r="R492" s="21"/>
      <c r="S492" s="208"/>
      <c r="T492" s="209"/>
      <c r="U492" s="209"/>
      <c r="V492" s="210"/>
      <c r="W492" s="210"/>
      <c r="X492" s="211"/>
    </row>
    <row r="493" spans="1:24" s="155" customFormat="1" ht="16.5" customHeight="1" x14ac:dyDescent="0.25">
      <c r="A493" s="485" t="s">
        <v>52</v>
      </c>
      <c r="B493" s="480" t="s">
        <v>95</v>
      </c>
      <c r="C493" s="459" t="s">
        <v>30</v>
      </c>
      <c r="D493" s="550" t="s">
        <v>765</v>
      </c>
      <c r="E493" s="460">
        <v>240</v>
      </c>
      <c r="F493" s="528">
        <f>'ведом. 2025-2027'!AD852</f>
        <v>10</v>
      </c>
      <c r="G493" s="528"/>
      <c r="H493" s="528">
        <f>'ведом. 2025-2027'!AE852</f>
        <v>0</v>
      </c>
      <c r="I493" s="528"/>
      <c r="J493" s="528">
        <f>'ведом. 2025-2027'!AF852</f>
        <v>0</v>
      </c>
      <c r="K493" s="528"/>
      <c r="L493" s="527"/>
      <c r="N493" s="527"/>
      <c r="O493" s="527"/>
      <c r="R493" s="21"/>
      <c r="S493" s="208"/>
      <c r="T493" s="209"/>
      <c r="U493" s="209"/>
      <c r="V493" s="210"/>
      <c r="W493" s="210"/>
      <c r="X493" s="211"/>
    </row>
    <row r="494" spans="1:24" s="155" customFormat="1" ht="47.25" x14ac:dyDescent="0.25">
      <c r="A494" s="570" t="s">
        <v>784</v>
      </c>
      <c r="B494" s="15" t="s">
        <v>95</v>
      </c>
      <c r="C494" s="1" t="s">
        <v>30</v>
      </c>
      <c r="D494" s="550" t="s">
        <v>785</v>
      </c>
      <c r="E494" s="186"/>
      <c r="F494" s="159">
        <f t="shared" si="102"/>
        <v>824960</v>
      </c>
      <c r="G494" s="159">
        <f t="shared" si="103"/>
        <v>816710.4</v>
      </c>
      <c r="H494" s="528">
        <f t="shared" si="103"/>
        <v>0</v>
      </c>
      <c r="I494" s="528"/>
      <c r="J494" s="528">
        <f t="shared" si="104"/>
        <v>0</v>
      </c>
      <c r="K494" s="528"/>
      <c r="L494" s="154"/>
      <c r="N494" s="154"/>
      <c r="O494" s="154"/>
      <c r="R494" s="21"/>
      <c r="S494" s="208"/>
      <c r="T494" s="209"/>
      <c r="U494" s="209"/>
      <c r="V494" s="210"/>
      <c r="W494" s="210"/>
      <c r="X494" s="211"/>
    </row>
    <row r="495" spans="1:24" s="155" customFormat="1" x14ac:dyDescent="0.25">
      <c r="A495" s="383" t="s">
        <v>153</v>
      </c>
      <c r="B495" s="15" t="s">
        <v>95</v>
      </c>
      <c r="C495" s="1" t="s">
        <v>30</v>
      </c>
      <c r="D495" s="550" t="s">
        <v>785</v>
      </c>
      <c r="E495" s="186" t="s">
        <v>154</v>
      </c>
      <c r="F495" s="159">
        <f t="shared" si="102"/>
        <v>824960</v>
      </c>
      <c r="G495" s="159">
        <f t="shared" si="103"/>
        <v>816710.4</v>
      </c>
      <c r="H495" s="528">
        <f t="shared" si="103"/>
        <v>0</v>
      </c>
      <c r="I495" s="528"/>
      <c r="J495" s="528">
        <f t="shared" si="104"/>
        <v>0</v>
      </c>
      <c r="K495" s="528"/>
      <c r="L495" s="154"/>
      <c r="N495" s="154"/>
      <c r="O495" s="154"/>
      <c r="R495" s="21"/>
      <c r="S495" s="208"/>
      <c r="T495" s="209"/>
      <c r="U495" s="209"/>
      <c r="V495" s="210"/>
      <c r="W495" s="210"/>
      <c r="X495" s="211"/>
    </row>
    <row r="496" spans="1:24" s="155" customFormat="1" x14ac:dyDescent="0.25">
      <c r="A496" s="256" t="s">
        <v>9</v>
      </c>
      <c r="B496" s="15" t="s">
        <v>95</v>
      </c>
      <c r="C496" s="1" t="s">
        <v>30</v>
      </c>
      <c r="D496" s="550" t="s">
        <v>785</v>
      </c>
      <c r="E496" s="186" t="s">
        <v>155</v>
      </c>
      <c r="F496" s="159">
        <f>'ведом. 2025-2027'!AD855</f>
        <v>824960</v>
      </c>
      <c r="G496" s="310">
        <v>816710.4</v>
      </c>
      <c r="H496" s="528">
        <f>'ведом. 2025-2027'!AE855</f>
        <v>0</v>
      </c>
      <c r="I496" s="528"/>
      <c r="J496" s="528">
        <f>'ведом. 2025-2027'!AF855</f>
        <v>0</v>
      </c>
      <c r="K496" s="528"/>
      <c r="L496" s="154"/>
      <c r="N496" s="154"/>
      <c r="O496" s="154"/>
      <c r="R496" s="21"/>
      <c r="S496" s="208"/>
      <c r="T496" s="209"/>
      <c r="U496" s="209"/>
      <c r="V496" s="210"/>
      <c r="W496" s="210"/>
      <c r="X496" s="211"/>
    </row>
    <row r="497" spans="1:24" s="155" customFormat="1" x14ac:dyDescent="0.25">
      <c r="A497" s="529" t="s">
        <v>696</v>
      </c>
      <c r="B497" s="15" t="s">
        <v>95</v>
      </c>
      <c r="C497" s="522" t="s">
        <v>5</v>
      </c>
      <c r="D497" s="295"/>
      <c r="E497" s="532"/>
      <c r="F497" s="528">
        <f t="shared" ref="F497:F502" si="107">F498</f>
        <v>134</v>
      </c>
      <c r="G497" s="528"/>
      <c r="H497" s="528">
        <f t="shared" ref="H497:J502" si="108">H498</f>
        <v>134</v>
      </c>
      <c r="I497" s="528"/>
      <c r="J497" s="528">
        <f t="shared" si="108"/>
        <v>134</v>
      </c>
      <c r="K497" s="528"/>
      <c r="L497" s="527"/>
      <c r="N497" s="527"/>
      <c r="O497" s="527"/>
      <c r="R497" s="21"/>
      <c r="S497" s="208"/>
      <c r="T497" s="209"/>
      <c r="U497" s="209"/>
      <c r="V497" s="210"/>
      <c r="W497" s="210"/>
      <c r="X497" s="211"/>
    </row>
    <row r="498" spans="1:24" s="155" customFormat="1" x14ac:dyDescent="0.25">
      <c r="A498" s="529" t="s">
        <v>697</v>
      </c>
      <c r="B498" s="15" t="s">
        <v>95</v>
      </c>
      <c r="C498" s="522" t="s">
        <v>5</v>
      </c>
      <c r="D498" s="295" t="s">
        <v>698</v>
      </c>
      <c r="E498" s="532"/>
      <c r="F498" s="528">
        <f t="shared" si="107"/>
        <v>134</v>
      </c>
      <c r="G498" s="528"/>
      <c r="H498" s="528">
        <f t="shared" si="108"/>
        <v>134</v>
      </c>
      <c r="I498" s="528"/>
      <c r="J498" s="528">
        <f t="shared" si="108"/>
        <v>134</v>
      </c>
      <c r="K498" s="528"/>
      <c r="L498" s="527"/>
      <c r="N498" s="527"/>
      <c r="O498" s="527"/>
      <c r="R498" s="21"/>
      <c r="S498" s="208"/>
      <c r="T498" s="209"/>
      <c r="U498" s="209"/>
      <c r="V498" s="210"/>
      <c r="W498" s="210"/>
      <c r="X498" s="211"/>
    </row>
    <row r="499" spans="1:24" s="155" customFormat="1" x14ac:dyDescent="0.25">
      <c r="A499" s="529" t="s">
        <v>699</v>
      </c>
      <c r="B499" s="15" t="s">
        <v>95</v>
      </c>
      <c r="C499" s="522" t="s">
        <v>5</v>
      </c>
      <c r="D499" s="295" t="s">
        <v>700</v>
      </c>
      <c r="E499" s="532"/>
      <c r="F499" s="528">
        <f t="shared" si="107"/>
        <v>134</v>
      </c>
      <c r="G499" s="528"/>
      <c r="H499" s="528">
        <f t="shared" si="108"/>
        <v>134</v>
      </c>
      <c r="I499" s="528"/>
      <c r="J499" s="528">
        <f t="shared" si="108"/>
        <v>134</v>
      </c>
      <c r="K499" s="528"/>
      <c r="L499" s="527"/>
      <c r="N499" s="527"/>
      <c r="O499" s="527"/>
      <c r="R499" s="21"/>
      <c r="S499" s="208"/>
      <c r="T499" s="209"/>
      <c r="U499" s="209"/>
      <c r="V499" s="210"/>
      <c r="W499" s="210"/>
      <c r="X499" s="211"/>
    </row>
    <row r="500" spans="1:24" s="155" customFormat="1" x14ac:dyDescent="0.25">
      <c r="A500" s="529" t="s">
        <v>701</v>
      </c>
      <c r="B500" s="15" t="s">
        <v>95</v>
      </c>
      <c r="C500" s="522" t="s">
        <v>5</v>
      </c>
      <c r="D500" s="295" t="s">
        <v>702</v>
      </c>
      <c r="E500" s="532"/>
      <c r="F500" s="528">
        <f t="shared" si="107"/>
        <v>134</v>
      </c>
      <c r="G500" s="528"/>
      <c r="H500" s="528">
        <f t="shared" si="108"/>
        <v>134</v>
      </c>
      <c r="I500" s="528"/>
      <c r="J500" s="528">
        <f t="shared" si="108"/>
        <v>134</v>
      </c>
      <c r="K500" s="528"/>
      <c r="L500" s="527"/>
      <c r="N500" s="527"/>
      <c r="O500" s="527"/>
      <c r="R500" s="21"/>
      <c r="S500" s="208"/>
      <c r="T500" s="209"/>
      <c r="U500" s="209"/>
      <c r="V500" s="210"/>
      <c r="W500" s="210"/>
      <c r="X500" s="211"/>
    </row>
    <row r="501" spans="1:24" s="155" customFormat="1" ht="31.5" x14ac:dyDescent="0.25">
      <c r="A501" s="529" t="s">
        <v>759</v>
      </c>
      <c r="B501" s="15" t="s">
        <v>95</v>
      </c>
      <c r="C501" s="522" t="s">
        <v>5</v>
      </c>
      <c r="D501" s="295" t="s">
        <v>703</v>
      </c>
      <c r="E501" s="532"/>
      <c r="F501" s="528">
        <f t="shared" si="107"/>
        <v>134</v>
      </c>
      <c r="G501" s="528"/>
      <c r="H501" s="528">
        <f t="shared" si="108"/>
        <v>134</v>
      </c>
      <c r="I501" s="528"/>
      <c r="J501" s="528">
        <f t="shared" si="108"/>
        <v>134</v>
      </c>
      <c r="K501" s="528"/>
      <c r="L501" s="527"/>
      <c r="N501" s="527"/>
      <c r="O501" s="527"/>
      <c r="R501" s="21"/>
      <c r="S501" s="208"/>
      <c r="T501" s="209"/>
      <c r="U501" s="209"/>
      <c r="V501" s="210"/>
      <c r="W501" s="210"/>
      <c r="X501" s="211"/>
    </row>
    <row r="502" spans="1:24" s="155" customFormat="1" ht="31.5" x14ac:dyDescent="0.25">
      <c r="A502" s="381" t="s">
        <v>60</v>
      </c>
      <c r="B502" s="15" t="s">
        <v>95</v>
      </c>
      <c r="C502" s="522" t="s">
        <v>5</v>
      </c>
      <c r="D502" s="295" t="s">
        <v>703</v>
      </c>
      <c r="E502" s="532">
        <v>600</v>
      </c>
      <c r="F502" s="528">
        <f t="shared" si="107"/>
        <v>134</v>
      </c>
      <c r="G502" s="528"/>
      <c r="H502" s="528">
        <f t="shared" si="108"/>
        <v>134</v>
      </c>
      <c r="I502" s="528"/>
      <c r="J502" s="528">
        <f t="shared" si="108"/>
        <v>134</v>
      </c>
      <c r="K502" s="528"/>
      <c r="L502" s="527"/>
      <c r="N502" s="527"/>
      <c r="O502" s="527"/>
      <c r="R502" s="21"/>
      <c r="S502" s="208"/>
      <c r="T502" s="209"/>
      <c r="U502" s="209"/>
      <c r="V502" s="210"/>
      <c r="W502" s="210"/>
      <c r="X502" s="211"/>
    </row>
    <row r="503" spans="1:24" s="155" customFormat="1" x14ac:dyDescent="0.25">
      <c r="A503" s="529" t="s">
        <v>61</v>
      </c>
      <c r="B503" s="15" t="s">
        <v>95</v>
      </c>
      <c r="C503" s="522" t="s">
        <v>5</v>
      </c>
      <c r="D503" s="295" t="s">
        <v>703</v>
      </c>
      <c r="E503" s="532">
        <v>610</v>
      </c>
      <c r="F503" s="528">
        <f>'ведом. 2025-2027'!AD293</f>
        <v>134</v>
      </c>
      <c r="G503" s="530"/>
      <c r="H503" s="528">
        <f>'ведом. 2025-2027'!AE293</f>
        <v>134</v>
      </c>
      <c r="I503" s="528"/>
      <c r="J503" s="528">
        <f>'ведом. 2025-2027'!AF293</f>
        <v>134</v>
      </c>
      <c r="K503" s="528"/>
      <c r="L503" s="527"/>
      <c r="N503" s="527"/>
      <c r="O503" s="527"/>
      <c r="R503" s="21"/>
      <c r="S503" s="208"/>
      <c r="T503" s="209"/>
      <c r="U503" s="209"/>
      <c r="V503" s="210"/>
      <c r="W503" s="210"/>
      <c r="X503" s="211"/>
    </row>
    <row r="504" spans="1:24" s="138" customFormat="1" x14ac:dyDescent="0.25">
      <c r="A504" s="388" t="s">
        <v>4</v>
      </c>
      <c r="B504" s="194" t="s">
        <v>8</v>
      </c>
      <c r="C504" s="184"/>
      <c r="D504" s="284"/>
      <c r="E504" s="334"/>
      <c r="F504" s="161">
        <f t="shared" ref="F504:K504" si="109">F505+F522+F576+F611+F630</f>
        <v>1365028.4000000001</v>
      </c>
      <c r="G504" s="351">
        <f t="shared" si="109"/>
        <v>882137.60000000009</v>
      </c>
      <c r="H504" s="161">
        <f t="shared" si="109"/>
        <v>1332773.3999999999</v>
      </c>
      <c r="I504" s="161">
        <f t="shared" si="109"/>
        <v>870644.2</v>
      </c>
      <c r="J504" s="161">
        <f t="shared" si="109"/>
        <v>1341475.8</v>
      </c>
      <c r="K504" s="161">
        <f t="shared" si="109"/>
        <v>869933.4</v>
      </c>
      <c r="L504" s="154"/>
      <c r="N504" s="154"/>
      <c r="O504" s="154"/>
    </row>
    <row r="505" spans="1:24" s="138" customFormat="1" x14ac:dyDescent="0.25">
      <c r="A505" s="379" t="s">
        <v>19</v>
      </c>
      <c r="B505" s="192" t="s">
        <v>8</v>
      </c>
      <c r="C505" s="4" t="s">
        <v>29</v>
      </c>
      <c r="D505" s="156"/>
      <c r="E505" s="329"/>
      <c r="F505" s="159">
        <f t="shared" ref="F505:K507" si="110">F506</f>
        <v>457833.8</v>
      </c>
      <c r="G505" s="310">
        <f t="shared" si="110"/>
        <v>273752</v>
      </c>
      <c r="H505" s="528">
        <f t="shared" si="110"/>
        <v>461823.3</v>
      </c>
      <c r="I505" s="528">
        <f t="shared" si="110"/>
        <v>273752</v>
      </c>
      <c r="J505" s="528">
        <f t="shared" si="110"/>
        <v>467723.5</v>
      </c>
      <c r="K505" s="528">
        <f t="shared" si="110"/>
        <v>273752</v>
      </c>
      <c r="L505" s="154"/>
      <c r="N505" s="154"/>
      <c r="O505" s="154"/>
    </row>
    <row r="506" spans="1:24" s="177" customFormat="1" x14ac:dyDescent="0.25">
      <c r="A506" s="389" t="s">
        <v>262</v>
      </c>
      <c r="B506" s="197" t="s">
        <v>8</v>
      </c>
      <c r="C506" s="4" t="s">
        <v>29</v>
      </c>
      <c r="D506" s="156" t="s">
        <v>100</v>
      </c>
      <c r="E506" s="329"/>
      <c r="F506" s="159">
        <f t="shared" si="110"/>
        <v>457833.8</v>
      </c>
      <c r="G506" s="310">
        <f t="shared" si="110"/>
        <v>273752</v>
      </c>
      <c r="H506" s="528">
        <f t="shared" si="110"/>
        <v>461823.3</v>
      </c>
      <c r="I506" s="528">
        <f t="shared" si="110"/>
        <v>273752</v>
      </c>
      <c r="J506" s="528">
        <f t="shared" si="110"/>
        <v>467723.5</v>
      </c>
      <c r="K506" s="528">
        <f t="shared" si="110"/>
        <v>273752</v>
      </c>
      <c r="L506" s="154"/>
      <c r="N506" s="154"/>
      <c r="O506" s="154"/>
    </row>
    <row r="507" spans="1:24" s="138" customFormat="1" x14ac:dyDescent="0.25">
      <c r="A507" s="258" t="s">
        <v>265</v>
      </c>
      <c r="B507" s="197" t="s">
        <v>8</v>
      </c>
      <c r="C507" s="4" t="s">
        <v>29</v>
      </c>
      <c r="D507" s="156" t="s">
        <v>117</v>
      </c>
      <c r="E507" s="330"/>
      <c r="F507" s="159">
        <f>F508</f>
        <v>457833.8</v>
      </c>
      <c r="G507" s="528">
        <f t="shared" si="110"/>
        <v>273752</v>
      </c>
      <c r="H507" s="528">
        <f t="shared" si="110"/>
        <v>461823.3</v>
      </c>
      <c r="I507" s="528">
        <f t="shared" si="110"/>
        <v>273752</v>
      </c>
      <c r="J507" s="528">
        <f t="shared" si="110"/>
        <v>467723.5</v>
      </c>
      <c r="K507" s="528">
        <f t="shared" si="110"/>
        <v>273752</v>
      </c>
      <c r="L507" s="154"/>
      <c r="N507" s="154"/>
      <c r="O507" s="154"/>
    </row>
    <row r="508" spans="1:24" s="138" customFormat="1" ht="31.5" x14ac:dyDescent="0.25">
      <c r="A508" s="258" t="s">
        <v>448</v>
      </c>
      <c r="B508" s="197" t="s">
        <v>8</v>
      </c>
      <c r="C508" s="4" t="s">
        <v>29</v>
      </c>
      <c r="D508" s="156" t="s">
        <v>447</v>
      </c>
      <c r="E508" s="330"/>
      <c r="F508" s="159">
        <f>F509+F513+F516+F519</f>
        <v>457833.8</v>
      </c>
      <c r="G508" s="528">
        <f t="shared" ref="G508:K508" si="111">G509+G513+G516+G519</f>
        <v>273752</v>
      </c>
      <c r="H508" s="528">
        <f t="shared" si="111"/>
        <v>461823.3</v>
      </c>
      <c r="I508" s="528">
        <f t="shared" si="111"/>
        <v>273752</v>
      </c>
      <c r="J508" s="528">
        <f t="shared" si="111"/>
        <v>467723.5</v>
      </c>
      <c r="K508" s="528">
        <f t="shared" si="111"/>
        <v>273752</v>
      </c>
      <c r="L508" s="154"/>
      <c r="N508" s="154"/>
      <c r="O508" s="154"/>
    </row>
    <row r="509" spans="1:24" s="138" customFormat="1" ht="31.5" x14ac:dyDescent="0.25">
      <c r="A509" s="379" t="s">
        <v>264</v>
      </c>
      <c r="B509" s="197" t="s">
        <v>8</v>
      </c>
      <c r="C509" s="4" t="s">
        <v>29</v>
      </c>
      <c r="D509" s="156" t="s">
        <v>450</v>
      </c>
      <c r="E509" s="345"/>
      <c r="F509" s="159">
        <f>F510</f>
        <v>184081.8</v>
      </c>
      <c r="G509" s="159"/>
      <c r="H509" s="528">
        <f>H510</f>
        <v>188071.3</v>
      </c>
      <c r="I509" s="528"/>
      <c r="J509" s="528">
        <f>J510</f>
        <v>193971.5</v>
      </c>
      <c r="K509" s="528"/>
      <c r="L509" s="154"/>
      <c r="N509" s="154"/>
      <c r="O509" s="154"/>
    </row>
    <row r="510" spans="1:24" s="138" customFormat="1" ht="31.5" x14ac:dyDescent="0.25">
      <c r="A510" s="379" t="s">
        <v>333</v>
      </c>
      <c r="B510" s="197" t="s">
        <v>8</v>
      </c>
      <c r="C510" s="4" t="s">
        <v>29</v>
      </c>
      <c r="D510" s="156" t="s">
        <v>451</v>
      </c>
      <c r="E510" s="330"/>
      <c r="F510" s="159">
        <f>F511</f>
        <v>184081.8</v>
      </c>
      <c r="G510" s="310"/>
      <c r="H510" s="528">
        <f>H511</f>
        <v>188071.3</v>
      </c>
      <c r="I510" s="528"/>
      <c r="J510" s="528">
        <f>J511</f>
        <v>193971.5</v>
      </c>
      <c r="K510" s="528"/>
      <c r="L510" s="154"/>
      <c r="N510" s="154"/>
      <c r="O510" s="154"/>
    </row>
    <row r="511" spans="1:24" s="138" customFormat="1" ht="31.5" x14ac:dyDescent="0.25">
      <c r="A511" s="379" t="s">
        <v>60</v>
      </c>
      <c r="B511" s="197" t="s">
        <v>8</v>
      </c>
      <c r="C511" s="4" t="s">
        <v>29</v>
      </c>
      <c r="D511" s="156" t="s">
        <v>451</v>
      </c>
      <c r="E511" s="330">
        <v>600</v>
      </c>
      <c r="F511" s="159">
        <f>F512</f>
        <v>184081.8</v>
      </c>
      <c r="G511" s="310"/>
      <c r="H511" s="528">
        <f>H512</f>
        <v>188071.3</v>
      </c>
      <c r="I511" s="528"/>
      <c r="J511" s="528">
        <f>J512</f>
        <v>193971.5</v>
      </c>
      <c r="K511" s="528"/>
      <c r="L511" s="154"/>
      <c r="N511" s="154"/>
      <c r="O511" s="154"/>
    </row>
    <row r="512" spans="1:24" s="138" customFormat="1" x14ac:dyDescent="0.25">
      <c r="A512" s="379" t="s">
        <v>61</v>
      </c>
      <c r="B512" s="192" t="s">
        <v>8</v>
      </c>
      <c r="C512" s="4" t="s">
        <v>29</v>
      </c>
      <c r="D512" s="156" t="s">
        <v>451</v>
      </c>
      <c r="E512" s="330">
        <v>610</v>
      </c>
      <c r="F512" s="159">
        <f>'ведом. 2025-2027'!AD554</f>
        <v>184081.8</v>
      </c>
      <c r="G512" s="310"/>
      <c r="H512" s="528">
        <f>'ведом. 2025-2027'!AE554</f>
        <v>188071.3</v>
      </c>
      <c r="I512" s="528"/>
      <c r="J512" s="528">
        <f>'ведом. 2025-2027'!AF554</f>
        <v>193971.5</v>
      </c>
      <c r="K512" s="528"/>
      <c r="L512" s="154"/>
      <c r="N512" s="154"/>
      <c r="O512" s="154"/>
    </row>
    <row r="513" spans="1:15" s="138" customFormat="1" ht="141.75" x14ac:dyDescent="0.25">
      <c r="A513" s="259" t="s">
        <v>400</v>
      </c>
      <c r="B513" s="193" t="s">
        <v>8</v>
      </c>
      <c r="C513" s="187" t="s">
        <v>29</v>
      </c>
      <c r="D513" s="156" t="s">
        <v>471</v>
      </c>
      <c r="E513" s="345"/>
      <c r="F513" s="159">
        <f t="shared" ref="F513:K514" si="112">F514</f>
        <v>249569</v>
      </c>
      <c r="G513" s="310">
        <f t="shared" si="112"/>
        <v>249569</v>
      </c>
      <c r="H513" s="528">
        <f t="shared" si="112"/>
        <v>249569</v>
      </c>
      <c r="I513" s="528">
        <f t="shared" si="112"/>
        <v>249569</v>
      </c>
      <c r="J513" s="528">
        <f t="shared" si="112"/>
        <v>249569</v>
      </c>
      <c r="K513" s="528">
        <f t="shared" si="112"/>
        <v>249569</v>
      </c>
      <c r="L513" s="154"/>
      <c r="N513" s="154"/>
      <c r="O513" s="154"/>
    </row>
    <row r="514" spans="1:15" s="138" customFormat="1" ht="31.5" x14ac:dyDescent="0.25">
      <c r="A514" s="379" t="s">
        <v>60</v>
      </c>
      <c r="B514" s="193" t="s">
        <v>8</v>
      </c>
      <c r="C514" s="187" t="s">
        <v>29</v>
      </c>
      <c r="D514" s="156" t="s">
        <v>471</v>
      </c>
      <c r="E514" s="329">
        <v>600</v>
      </c>
      <c r="F514" s="159">
        <f t="shared" si="112"/>
        <v>249569</v>
      </c>
      <c r="G514" s="310">
        <f t="shared" si="112"/>
        <v>249569</v>
      </c>
      <c r="H514" s="528">
        <f t="shared" si="112"/>
        <v>249569</v>
      </c>
      <c r="I514" s="528">
        <f t="shared" si="112"/>
        <v>249569</v>
      </c>
      <c r="J514" s="528">
        <f t="shared" si="112"/>
        <v>249569</v>
      </c>
      <c r="K514" s="528">
        <f t="shared" si="112"/>
        <v>249569</v>
      </c>
      <c r="L514" s="154"/>
      <c r="N514" s="154"/>
      <c r="O514" s="154"/>
    </row>
    <row r="515" spans="1:15" s="138" customFormat="1" x14ac:dyDescent="0.25">
      <c r="A515" s="379" t="s">
        <v>61</v>
      </c>
      <c r="B515" s="197" t="s">
        <v>8</v>
      </c>
      <c r="C515" s="4" t="s">
        <v>29</v>
      </c>
      <c r="D515" s="156" t="s">
        <v>471</v>
      </c>
      <c r="E515" s="329">
        <v>610</v>
      </c>
      <c r="F515" s="159">
        <f>'ведом. 2025-2027'!AD557</f>
        <v>249569</v>
      </c>
      <c r="G515" s="310">
        <f>F515</f>
        <v>249569</v>
      </c>
      <c r="H515" s="528">
        <f>'ведом. 2025-2027'!AE557</f>
        <v>249569</v>
      </c>
      <c r="I515" s="528">
        <f>H515</f>
        <v>249569</v>
      </c>
      <c r="J515" s="528">
        <f>'ведом. 2025-2027'!AF557</f>
        <v>249569</v>
      </c>
      <c r="K515" s="528">
        <f>J515</f>
        <v>249569</v>
      </c>
      <c r="L515" s="154"/>
      <c r="N515" s="154"/>
      <c r="O515" s="154"/>
    </row>
    <row r="516" spans="1:15" s="177" customFormat="1" ht="31.5" x14ac:dyDescent="0.25">
      <c r="A516" s="529" t="s">
        <v>779</v>
      </c>
      <c r="B516" s="8" t="s">
        <v>8</v>
      </c>
      <c r="C516" s="187" t="s">
        <v>29</v>
      </c>
      <c r="D516" s="295" t="s">
        <v>625</v>
      </c>
      <c r="E516" s="437"/>
      <c r="F516" s="159">
        <f t="shared" ref="F516:K517" si="113">F517</f>
        <v>200</v>
      </c>
      <c r="G516" s="159">
        <f t="shared" si="113"/>
        <v>200</v>
      </c>
      <c r="H516" s="528">
        <f t="shared" si="113"/>
        <v>200</v>
      </c>
      <c r="I516" s="528">
        <f t="shared" si="113"/>
        <v>200</v>
      </c>
      <c r="J516" s="528">
        <f t="shared" si="113"/>
        <v>200</v>
      </c>
      <c r="K516" s="528">
        <f t="shared" si="113"/>
        <v>200</v>
      </c>
      <c r="L516" s="154"/>
      <c r="N516" s="154"/>
      <c r="O516" s="154"/>
    </row>
    <row r="517" spans="1:15" s="177" customFormat="1" ht="31.5" x14ac:dyDescent="0.25">
      <c r="A517" s="256" t="s">
        <v>60</v>
      </c>
      <c r="B517" s="8" t="s">
        <v>8</v>
      </c>
      <c r="C517" s="187" t="s">
        <v>29</v>
      </c>
      <c r="D517" s="295" t="s">
        <v>625</v>
      </c>
      <c r="E517" s="411">
        <v>600</v>
      </c>
      <c r="F517" s="159">
        <f t="shared" si="113"/>
        <v>200</v>
      </c>
      <c r="G517" s="159">
        <f t="shared" si="113"/>
        <v>200</v>
      </c>
      <c r="H517" s="528">
        <f t="shared" si="113"/>
        <v>200</v>
      </c>
      <c r="I517" s="528">
        <f t="shared" si="113"/>
        <v>200</v>
      </c>
      <c r="J517" s="528">
        <f t="shared" si="113"/>
        <v>200</v>
      </c>
      <c r="K517" s="528">
        <f t="shared" si="113"/>
        <v>200</v>
      </c>
      <c r="L517" s="154"/>
      <c r="N517" s="154"/>
      <c r="O517" s="154"/>
    </row>
    <row r="518" spans="1:15" s="177" customFormat="1" x14ac:dyDescent="0.25">
      <c r="A518" s="256" t="s">
        <v>61</v>
      </c>
      <c r="B518" s="2" t="s">
        <v>8</v>
      </c>
      <c r="C518" s="4" t="s">
        <v>29</v>
      </c>
      <c r="D518" s="295" t="s">
        <v>625</v>
      </c>
      <c r="E518" s="411">
        <v>610</v>
      </c>
      <c r="F518" s="159">
        <f>'ведом. 2025-2027'!AD560</f>
        <v>200</v>
      </c>
      <c r="G518" s="310">
        <f>F518</f>
        <v>200</v>
      </c>
      <c r="H518" s="528">
        <f>'ведом. 2025-2027'!AE560</f>
        <v>200</v>
      </c>
      <c r="I518" s="528">
        <f>H518</f>
        <v>200</v>
      </c>
      <c r="J518" s="528">
        <f>'ведом. 2025-2027'!AF560</f>
        <v>200</v>
      </c>
      <c r="K518" s="528">
        <f>J518</f>
        <v>200</v>
      </c>
      <c r="L518" s="154"/>
      <c r="N518" s="154"/>
      <c r="O518" s="154"/>
    </row>
    <row r="519" spans="1:15" s="525" customFormat="1" ht="47.25" x14ac:dyDescent="0.25">
      <c r="A519" s="457" t="s">
        <v>788</v>
      </c>
      <c r="B519" s="483" t="s">
        <v>8</v>
      </c>
      <c r="C519" s="460" t="s">
        <v>29</v>
      </c>
      <c r="D519" s="461" t="s">
        <v>666</v>
      </c>
      <c r="E519" s="466"/>
      <c r="F519" s="528">
        <f>F520</f>
        <v>23983</v>
      </c>
      <c r="G519" s="528">
        <f t="shared" ref="G519:K520" si="114">G520</f>
        <v>23983</v>
      </c>
      <c r="H519" s="528">
        <f t="shared" si="114"/>
        <v>23983</v>
      </c>
      <c r="I519" s="528">
        <f t="shared" si="114"/>
        <v>23983</v>
      </c>
      <c r="J519" s="528">
        <f t="shared" si="114"/>
        <v>23983</v>
      </c>
      <c r="K519" s="528">
        <f t="shared" si="114"/>
        <v>23983</v>
      </c>
      <c r="L519" s="527"/>
      <c r="N519" s="527"/>
      <c r="O519" s="527"/>
    </row>
    <row r="520" spans="1:15" s="525" customFormat="1" ht="31.5" x14ac:dyDescent="0.25">
      <c r="A520" s="457" t="s">
        <v>60</v>
      </c>
      <c r="B520" s="483" t="s">
        <v>8</v>
      </c>
      <c r="C520" s="460" t="s">
        <v>29</v>
      </c>
      <c r="D520" s="461" t="s">
        <v>666</v>
      </c>
      <c r="E520" s="466">
        <v>600</v>
      </c>
      <c r="F520" s="528">
        <f>F521</f>
        <v>23983</v>
      </c>
      <c r="G520" s="528">
        <f t="shared" si="114"/>
        <v>23983</v>
      </c>
      <c r="H520" s="528">
        <f t="shared" si="114"/>
        <v>23983</v>
      </c>
      <c r="I520" s="528">
        <f t="shared" si="114"/>
        <v>23983</v>
      </c>
      <c r="J520" s="528">
        <f t="shared" si="114"/>
        <v>23983</v>
      </c>
      <c r="K520" s="528">
        <f t="shared" si="114"/>
        <v>23983</v>
      </c>
      <c r="L520" s="527"/>
      <c r="N520" s="527"/>
      <c r="O520" s="527"/>
    </row>
    <row r="521" spans="1:15" s="525" customFormat="1" x14ac:dyDescent="0.25">
      <c r="A521" s="457" t="s">
        <v>61</v>
      </c>
      <c r="B521" s="483" t="s">
        <v>8</v>
      </c>
      <c r="C521" s="460" t="s">
        <v>29</v>
      </c>
      <c r="D521" s="461" t="s">
        <v>666</v>
      </c>
      <c r="E521" s="466">
        <v>610</v>
      </c>
      <c r="F521" s="528">
        <f>'ведом. 2025-2027'!AD563</f>
        <v>23983</v>
      </c>
      <c r="G521" s="530">
        <f>F521</f>
        <v>23983</v>
      </c>
      <c r="H521" s="528">
        <f>'ведом. 2025-2027'!AE563</f>
        <v>23983</v>
      </c>
      <c r="I521" s="528">
        <f>H521</f>
        <v>23983</v>
      </c>
      <c r="J521" s="528">
        <f>'ведом. 2025-2027'!AF563</f>
        <v>23983</v>
      </c>
      <c r="K521" s="528">
        <f>J521</f>
        <v>23983</v>
      </c>
      <c r="L521" s="527"/>
      <c r="N521" s="527"/>
      <c r="O521" s="527"/>
    </row>
    <row r="522" spans="1:15" s="138" customFormat="1" x14ac:dyDescent="0.25">
      <c r="A522" s="256" t="s">
        <v>34</v>
      </c>
      <c r="B522" s="197" t="s">
        <v>8</v>
      </c>
      <c r="C522" s="4" t="s">
        <v>30</v>
      </c>
      <c r="D522" s="26"/>
      <c r="E522" s="329"/>
      <c r="F522" s="159">
        <f>F523</f>
        <v>715279.80000000016</v>
      </c>
      <c r="G522" s="528">
        <f t="shared" ref="G522:K522" si="115">G523</f>
        <v>591858.80000000005</v>
      </c>
      <c r="H522" s="528">
        <f t="shared" si="115"/>
        <v>713807.4</v>
      </c>
      <c r="I522" s="528">
        <f t="shared" si="115"/>
        <v>587637.19999999995</v>
      </c>
      <c r="J522" s="528">
        <f t="shared" si="115"/>
        <v>716115.5</v>
      </c>
      <c r="K522" s="528">
        <f t="shared" si="115"/>
        <v>586893.4</v>
      </c>
      <c r="L522" s="154"/>
      <c r="N522" s="154"/>
      <c r="O522" s="154"/>
    </row>
    <row r="523" spans="1:15" s="138" customFormat="1" x14ac:dyDescent="0.25">
      <c r="A523" s="389" t="s">
        <v>262</v>
      </c>
      <c r="B523" s="197" t="s">
        <v>8</v>
      </c>
      <c r="C523" s="4" t="s">
        <v>30</v>
      </c>
      <c r="D523" s="156" t="s">
        <v>100</v>
      </c>
      <c r="E523" s="330"/>
      <c r="F523" s="160">
        <f>F524</f>
        <v>715279.80000000016</v>
      </c>
      <c r="G523" s="160">
        <f t="shared" ref="G523:K523" si="116">G524</f>
        <v>591858.80000000005</v>
      </c>
      <c r="H523" s="160">
        <f t="shared" si="116"/>
        <v>713807.4</v>
      </c>
      <c r="I523" s="160">
        <f t="shared" si="116"/>
        <v>587637.19999999995</v>
      </c>
      <c r="J523" s="160">
        <f t="shared" si="116"/>
        <v>716115.5</v>
      </c>
      <c r="K523" s="160">
        <f t="shared" si="116"/>
        <v>586893.4</v>
      </c>
      <c r="L523" s="154"/>
      <c r="N523" s="154"/>
      <c r="O523" s="154"/>
    </row>
    <row r="524" spans="1:15" s="138" customFormat="1" x14ac:dyDescent="0.25">
      <c r="A524" s="258" t="s">
        <v>265</v>
      </c>
      <c r="B524" s="192" t="s">
        <v>8</v>
      </c>
      <c r="C524" s="4" t="s">
        <v>30</v>
      </c>
      <c r="D524" s="156" t="s">
        <v>117</v>
      </c>
      <c r="E524" s="330"/>
      <c r="F524" s="160">
        <f>F525+F548+F555+F566+F562</f>
        <v>715279.80000000016</v>
      </c>
      <c r="G524" s="160">
        <f t="shared" ref="G524:K524" si="117">G525+G548+G555+G566+G562</f>
        <v>591858.80000000005</v>
      </c>
      <c r="H524" s="160">
        <f t="shared" si="117"/>
        <v>713807.4</v>
      </c>
      <c r="I524" s="160">
        <f t="shared" si="117"/>
        <v>587637.19999999995</v>
      </c>
      <c r="J524" s="160">
        <f t="shared" si="117"/>
        <v>716115.5</v>
      </c>
      <c r="K524" s="160">
        <f t="shared" si="117"/>
        <v>586893.4</v>
      </c>
      <c r="L524" s="154"/>
      <c r="N524" s="154"/>
      <c r="O524" s="154"/>
    </row>
    <row r="525" spans="1:15" s="138" customFormat="1" ht="31.5" x14ac:dyDescent="0.25">
      <c r="A525" s="275" t="s">
        <v>266</v>
      </c>
      <c r="B525" s="192" t="s">
        <v>8</v>
      </c>
      <c r="C525" s="4" t="s">
        <v>30</v>
      </c>
      <c r="D525" s="156" t="s">
        <v>447</v>
      </c>
      <c r="E525" s="330"/>
      <c r="F525" s="160">
        <f>F529+F536+F539+F526+F542+F545</f>
        <v>627470.20000000007</v>
      </c>
      <c r="G525" s="160">
        <f t="shared" ref="G525:K525" si="118">G529+G536+G539+G526+G542+G545</f>
        <v>510423</v>
      </c>
      <c r="H525" s="160">
        <f t="shared" si="118"/>
        <v>628862.6</v>
      </c>
      <c r="I525" s="160">
        <f t="shared" si="118"/>
        <v>508513</v>
      </c>
      <c r="J525" s="160">
        <f t="shared" si="118"/>
        <v>632000.5</v>
      </c>
      <c r="K525" s="160">
        <f t="shared" si="118"/>
        <v>508513</v>
      </c>
      <c r="L525" s="154"/>
      <c r="N525" s="154"/>
      <c r="O525" s="154"/>
    </row>
    <row r="526" spans="1:15" s="177" customFormat="1" ht="31.5" x14ac:dyDescent="0.25">
      <c r="A526" s="465" t="s">
        <v>689</v>
      </c>
      <c r="B526" s="2" t="s">
        <v>8</v>
      </c>
      <c r="C526" s="4" t="s">
        <v>30</v>
      </c>
      <c r="D526" s="464" t="s">
        <v>688</v>
      </c>
      <c r="E526" s="436"/>
      <c r="F526" s="160">
        <f>F527</f>
        <v>17836.400000000001</v>
      </c>
      <c r="G526" s="160"/>
      <c r="H526" s="160">
        <f t="shared" ref="H526:J527" si="119">H527</f>
        <v>19163.7</v>
      </c>
      <c r="I526" s="160"/>
      <c r="J526" s="160">
        <f t="shared" si="119"/>
        <v>19198.599999999999</v>
      </c>
      <c r="K526" s="160"/>
      <c r="L526" s="154"/>
      <c r="N526" s="154"/>
      <c r="O526" s="154"/>
    </row>
    <row r="527" spans="1:15" s="177" customFormat="1" x14ac:dyDescent="0.25">
      <c r="A527" s="529" t="s">
        <v>120</v>
      </c>
      <c r="B527" s="2" t="s">
        <v>8</v>
      </c>
      <c r="C527" s="4" t="s">
        <v>30</v>
      </c>
      <c r="D527" s="464" t="s">
        <v>688</v>
      </c>
      <c r="E527" s="434">
        <v>200</v>
      </c>
      <c r="F527" s="160">
        <f>F528</f>
        <v>17836.400000000001</v>
      </c>
      <c r="G527" s="160"/>
      <c r="H527" s="160">
        <f t="shared" si="119"/>
        <v>19163.7</v>
      </c>
      <c r="I527" s="160"/>
      <c r="J527" s="160">
        <f t="shared" si="119"/>
        <v>19198.599999999999</v>
      </c>
      <c r="K527" s="160"/>
      <c r="L527" s="154"/>
      <c r="N527" s="154"/>
      <c r="O527" s="154"/>
    </row>
    <row r="528" spans="1:15" s="177" customFormat="1" ht="31.5" x14ac:dyDescent="0.25">
      <c r="A528" s="529" t="s">
        <v>52</v>
      </c>
      <c r="B528" s="1" t="s">
        <v>8</v>
      </c>
      <c r="C528" s="4" t="s">
        <v>30</v>
      </c>
      <c r="D528" s="464" t="s">
        <v>688</v>
      </c>
      <c r="E528" s="434">
        <v>240</v>
      </c>
      <c r="F528" s="160">
        <f>'ведом. 2025-2027'!AD570</f>
        <v>17836.400000000001</v>
      </c>
      <c r="G528" s="352"/>
      <c r="H528" s="160">
        <f>'ведом. 2025-2027'!AE570</f>
        <v>19163.7</v>
      </c>
      <c r="I528" s="160"/>
      <c r="J528" s="160">
        <f>'ведом. 2025-2027'!AF570</f>
        <v>19198.599999999999</v>
      </c>
      <c r="K528" s="160"/>
      <c r="L528" s="154"/>
      <c r="N528" s="154"/>
      <c r="O528" s="154"/>
    </row>
    <row r="529" spans="1:15" s="138" customFormat="1" ht="47.25" x14ac:dyDescent="0.25">
      <c r="A529" s="258" t="s">
        <v>432</v>
      </c>
      <c r="B529" s="192" t="s">
        <v>8</v>
      </c>
      <c r="C529" s="4" t="s">
        <v>30</v>
      </c>
      <c r="D529" s="156" t="s">
        <v>468</v>
      </c>
      <c r="E529" s="330"/>
      <c r="F529" s="159">
        <f>F530+F533</f>
        <v>99210.800000000017</v>
      </c>
      <c r="G529" s="310"/>
      <c r="H529" s="528">
        <f>H530+H533</f>
        <v>101185.9</v>
      </c>
      <c r="I529" s="528"/>
      <c r="J529" s="528">
        <f>J530+J533</f>
        <v>104288.90000000001</v>
      </c>
      <c r="K529" s="528"/>
      <c r="L529" s="154"/>
      <c r="N529" s="154"/>
      <c r="O529" s="154"/>
    </row>
    <row r="530" spans="1:15" s="138" customFormat="1" ht="47.25" x14ac:dyDescent="0.25">
      <c r="A530" s="379" t="s">
        <v>508</v>
      </c>
      <c r="B530" s="192" t="s">
        <v>8</v>
      </c>
      <c r="C530" s="4" t="s">
        <v>30</v>
      </c>
      <c r="D530" s="156" t="s">
        <v>469</v>
      </c>
      <c r="E530" s="345"/>
      <c r="F530" s="159">
        <f>F531</f>
        <v>98376.700000000012</v>
      </c>
      <c r="G530" s="310"/>
      <c r="H530" s="528">
        <f>H531</f>
        <v>101185.9</v>
      </c>
      <c r="I530" s="528"/>
      <c r="J530" s="528">
        <f>J531</f>
        <v>104288.90000000001</v>
      </c>
      <c r="K530" s="528"/>
      <c r="L530" s="154"/>
      <c r="N530" s="154"/>
      <c r="O530" s="154"/>
    </row>
    <row r="531" spans="1:15" s="138" customFormat="1" ht="31.5" x14ac:dyDescent="0.25">
      <c r="A531" s="379" t="s">
        <v>60</v>
      </c>
      <c r="B531" s="192" t="s">
        <v>8</v>
      </c>
      <c r="C531" s="4" t="s">
        <v>30</v>
      </c>
      <c r="D531" s="156" t="s">
        <v>469</v>
      </c>
      <c r="E531" s="330">
        <v>600</v>
      </c>
      <c r="F531" s="159">
        <f>F532</f>
        <v>98376.700000000012</v>
      </c>
      <c r="G531" s="310"/>
      <c r="H531" s="528">
        <f>H532</f>
        <v>101185.9</v>
      </c>
      <c r="I531" s="528"/>
      <c r="J531" s="528">
        <f>J532</f>
        <v>104288.90000000001</v>
      </c>
      <c r="K531" s="528"/>
      <c r="L531" s="154"/>
      <c r="N531" s="154"/>
      <c r="O531" s="154"/>
    </row>
    <row r="532" spans="1:15" s="138" customFormat="1" x14ac:dyDescent="0.25">
      <c r="A532" s="379" t="s">
        <v>61</v>
      </c>
      <c r="B532" s="192" t="s">
        <v>8</v>
      </c>
      <c r="C532" s="4" t="s">
        <v>30</v>
      </c>
      <c r="D532" s="156" t="s">
        <v>469</v>
      </c>
      <c r="E532" s="330">
        <v>610</v>
      </c>
      <c r="F532" s="159">
        <f>'ведом. 2025-2027'!AD574</f>
        <v>98376.700000000012</v>
      </c>
      <c r="G532" s="310"/>
      <c r="H532" s="528">
        <f>'ведом. 2025-2027'!AE574</f>
        <v>101185.9</v>
      </c>
      <c r="I532" s="528"/>
      <c r="J532" s="528">
        <f>'ведом. 2025-2027'!AF574</f>
        <v>104288.90000000001</v>
      </c>
      <c r="K532" s="528"/>
      <c r="L532" s="154"/>
      <c r="N532" s="154"/>
      <c r="O532" s="154"/>
    </row>
    <row r="533" spans="1:15" s="177" customFormat="1" ht="47.25" x14ac:dyDescent="0.25">
      <c r="A533" s="379" t="s">
        <v>733</v>
      </c>
      <c r="B533" s="192" t="s">
        <v>8</v>
      </c>
      <c r="C533" s="4" t="s">
        <v>30</v>
      </c>
      <c r="D533" s="156" t="s">
        <v>470</v>
      </c>
      <c r="E533" s="330"/>
      <c r="F533" s="159">
        <f>F534</f>
        <v>834.1</v>
      </c>
      <c r="G533" s="310"/>
      <c r="H533" s="528">
        <f>H534</f>
        <v>0</v>
      </c>
      <c r="I533" s="528"/>
      <c r="J533" s="528">
        <f>J534</f>
        <v>0</v>
      </c>
      <c r="K533" s="528"/>
      <c r="L533" s="154"/>
      <c r="N533" s="154"/>
      <c r="O533" s="154"/>
    </row>
    <row r="534" spans="1:15" s="138" customFormat="1" ht="31.5" x14ac:dyDescent="0.25">
      <c r="A534" s="379" t="s">
        <v>60</v>
      </c>
      <c r="B534" s="192" t="s">
        <v>8</v>
      </c>
      <c r="C534" s="4" t="s">
        <v>30</v>
      </c>
      <c r="D534" s="156" t="s">
        <v>470</v>
      </c>
      <c r="E534" s="330">
        <v>600</v>
      </c>
      <c r="F534" s="159">
        <f>F535</f>
        <v>834.1</v>
      </c>
      <c r="G534" s="310"/>
      <c r="H534" s="528">
        <f>H535</f>
        <v>0</v>
      </c>
      <c r="I534" s="528"/>
      <c r="J534" s="528">
        <f>J535</f>
        <v>0</v>
      </c>
      <c r="K534" s="528"/>
      <c r="L534" s="154"/>
      <c r="N534" s="154"/>
      <c r="O534" s="154"/>
    </row>
    <row r="535" spans="1:15" s="138" customFormat="1" x14ac:dyDescent="0.25">
      <c r="A535" s="379" t="s">
        <v>61</v>
      </c>
      <c r="B535" s="192" t="s">
        <v>8</v>
      </c>
      <c r="C535" s="4" t="s">
        <v>30</v>
      </c>
      <c r="D535" s="156" t="s">
        <v>470</v>
      </c>
      <c r="E535" s="330">
        <v>610</v>
      </c>
      <c r="F535" s="159">
        <f>'ведом. 2025-2027'!AD577</f>
        <v>834.1</v>
      </c>
      <c r="G535" s="310"/>
      <c r="H535" s="528">
        <f>'ведом. 2025-2027'!AE577</f>
        <v>0</v>
      </c>
      <c r="I535" s="528"/>
      <c r="J535" s="528">
        <f>'ведом. 2025-2027'!AF577</f>
        <v>0</v>
      </c>
      <c r="K535" s="528"/>
      <c r="L535" s="154"/>
      <c r="N535" s="154"/>
      <c r="O535" s="154"/>
    </row>
    <row r="536" spans="1:15" s="138" customFormat="1" ht="141.75" x14ac:dyDescent="0.25">
      <c r="A536" s="259" t="s">
        <v>400</v>
      </c>
      <c r="B536" s="192" t="s">
        <v>8</v>
      </c>
      <c r="C536" s="4" t="s">
        <v>30</v>
      </c>
      <c r="D536" s="26" t="s">
        <v>471</v>
      </c>
      <c r="E536" s="329"/>
      <c r="F536" s="159">
        <f t="shared" ref="F536:K537" si="120">F537</f>
        <v>479541</v>
      </c>
      <c r="G536" s="310">
        <f t="shared" si="120"/>
        <v>479541</v>
      </c>
      <c r="H536" s="528">
        <f t="shared" si="120"/>
        <v>479541</v>
      </c>
      <c r="I536" s="528">
        <f t="shared" si="120"/>
        <v>479541</v>
      </c>
      <c r="J536" s="528">
        <f t="shared" si="120"/>
        <v>479541</v>
      </c>
      <c r="K536" s="528">
        <f t="shared" si="120"/>
        <v>479541</v>
      </c>
      <c r="L536" s="154"/>
      <c r="N536" s="154"/>
      <c r="O536" s="154"/>
    </row>
    <row r="537" spans="1:15" s="138" customFormat="1" ht="31.5" x14ac:dyDescent="0.25">
      <c r="A537" s="379" t="s">
        <v>60</v>
      </c>
      <c r="B537" s="192" t="s">
        <v>8</v>
      </c>
      <c r="C537" s="4" t="s">
        <v>30</v>
      </c>
      <c r="D537" s="26" t="s">
        <v>471</v>
      </c>
      <c r="E537" s="330">
        <v>600</v>
      </c>
      <c r="F537" s="159">
        <f t="shared" si="120"/>
        <v>479541</v>
      </c>
      <c r="G537" s="310">
        <f t="shared" si="120"/>
        <v>479541</v>
      </c>
      <c r="H537" s="528">
        <f t="shared" si="120"/>
        <v>479541</v>
      </c>
      <c r="I537" s="528">
        <f t="shared" si="120"/>
        <v>479541</v>
      </c>
      <c r="J537" s="528">
        <f t="shared" si="120"/>
        <v>479541</v>
      </c>
      <c r="K537" s="528">
        <f t="shared" si="120"/>
        <v>479541</v>
      </c>
      <c r="L537" s="154"/>
      <c r="N537" s="154"/>
      <c r="O537" s="154"/>
    </row>
    <row r="538" spans="1:15" s="138" customFormat="1" x14ac:dyDescent="0.25">
      <c r="A538" s="379" t="s">
        <v>61</v>
      </c>
      <c r="B538" s="192" t="s">
        <v>8</v>
      </c>
      <c r="C538" s="4" t="s">
        <v>30</v>
      </c>
      <c r="D538" s="26" t="s">
        <v>471</v>
      </c>
      <c r="E538" s="330">
        <v>610</v>
      </c>
      <c r="F538" s="159">
        <f>'ведом. 2025-2027'!AD580</f>
        <v>479541</v>
      </c>
      <c r="G538" s="310">
        <f>F538</f>
        <v>479541</v>
      </c>
      <c r="H538" s="528">
        <f>'ведом. 2025-2027'!AE580</f>
        <v>479541</v>
      </c>
      <c r="I538" s="528">
        <f>H538</f>
        <v>479541</v>
      </c>
      <c r="J538" s="528">
        <f>'ведом. 2025-2027'!AF580</f>
        <v>479541</v>
      </c>
      <c r="K538" s="528">
        <f>J538</f>
        <v>479541</v>
      </c>
      <c r="L538" s="154"/>
      <c r="N538" s="154"/>
      <c r="O538" s="154"/>
    </row>
    <row r="539" spans="1:15" s="177" customFormat="1" ht="31.5" x14ac:dyDescent="0.25">
      <c r="A539" s="529" t="s">
        <v>779</v>
      </c>
      <c r="B539" s="1" t="s">
        <v>8</v>
      </c>
      <c r="C539" s="4" t="s">
        <v>30</v>
      </c>
      <c r="D539" s="295" t="s">
        <v>625</v>
      </c>
      <c r="E539" s="330"/>
      <c r="F539" s="159">
        <f>F540</f>
        <v>1708</v>
      </c>
      <c r="G539" s="159">
        <f t="shared" ref="G539:K540" si="121">G540</f>
        <v>1708</v>
      </c>
      <c r="H539" s="528">
        <f t="shared" si="121"/>
        <v>1708</v>
      </c>
      <c r="I539" s="528">
        <f t="shared" si="121"/>
        <v>1708</v>
      </c>
      <c r="J539" s="528">
        <f t="shared" si="121"/>
        <v>1708</v>
      </c>
      <c r="K539" s="528">
        <f t="shared" si="121"/>
        <v>1708</v>
      </c>
      <c r="L539" s="154"/>
      <c r="N539" s="154"/>
      <c r="O539" s="154"/>
    </row>
    <row r="540" spans="1:15" s="177" customFormat="1" ht="31.5" x14ac:dyDescent="0.25">
      <c r="A540" s="256" t="s">
        <v>60</v>
      </c>
      <c r="B540" s="1" t="s">
        <v>8</v>
      </c>
      <c r="C540" s="4" t="s">
        <v>30</v>
      </c>
      <c r="D540" s="295" t="s">
        <v>625</v>
      </c>
      <c r="E540" s="330">
        <v>600</v>
      </c>
      <c r="F540" s="159">
        <f>F541</f>
        <v>1708</v>
      </c>
      <c r="G540" s="159">
        <f t="shared" si="121"/>
        <v>1708</v>
      </c>
      <c r="H540" s="528">
        <f t="shared" si="121"/>
        <v>1708</v>
      </c>
      <c r="I540" s="528">
        <f t="shared" si="121"/>
        <v>1708</v>
      </c>
      <c r="J540" s="528">
        <f t="shared" si="121"/>
        <v>1708</v>
      </c>
      <c r="K540" s="528">
        <f t="shared" si="121"/>
        <v>1708</v>
      </c>
      <c r="L540" s="154"/>
      <c r="N540" s="154"/>
      <c r="O540" s="154"/>
    </row>
    <row r="541" spans="1:15" s="177" customFormat="1" x14ac:dyDescent="0.25">
      <c r="A541" s="256" t="s">
        <v>61</v>
      </c>
      <c r="B541" s="1" t="s">
        <v>8</v>
      </c>
      <c r="C541" s="4" t="s">
        <v>30</v>
      </c>
      <c r="D541" s="295" t="s">
        <v>625</v>
      </c>
      <c r="E541" s="330">
        <v>610</v>
      </c>
      <c r="F541" s="159">
        <f>'ведом. 2025-2027'!AD583</f>
        <v>1708</v>
      </c>
      <c r="G541" s="310">
        <f>F541</f>
        <v>1708</v>
      </c>
      <c r="H541" s="528">
        <f>'ведом. 2025-2027'!AE583</f>
        <v>1708</v>
      </c>
      <c r="I541" s="528">
        <f>H541</f>
        <v>1708</v>
      </c>
      <c r="J541" s="528">
        <f>'ведом. 2025-2027'!AF583</f>
        <v>1708</v>
      </c>
      <c r="K541" s="528">
        <f>J541</f>
        <v>1708</v>
      </c>
      <c r="L541" s="154"/>
      <c r="N541" s="154"/>
      <c r="O541" s="154"/>
    </row>
    <row r="542" spans="1:15" s="525" customFormat="1" ht="63" x14ac:dyDescent="0.25">
      <c r="A542" s="457" t="s">
        <v>660</v>
      </c>
      <c r="B542" s="459" t="s">
        <v>8</v>
      </c>
      <c r="C542" s="460" t="s">
        <v>30</v>
      </c>
      <c r="D542" s="461" t="s">
        <v>661</v>
      </c>
      <c r="E542" s="466"/>
      <c r="F542" s="528">
        <f>F543</f>
        <v>1910</v>
      </c>
      <c r="G542" s="528">
        <f t="shared" ref="G542:J543" si="122">G543</f>
        <v>1910</v>
      </c>
      <c r="H542" s="528">
        <f t="shared" si="122"/>
        <v>0</v>
      </c>
      <c r="I542" s="528"/>
      <c r="J542" s="528">
        <f t="shared" si="122"/>
        <v>0</v>
      </c>
      <c r="K542" s="528"/>
      <c r="L542" s="527"/>
      <c r="N542" s="527"/>
      <c r="O542" s="527"/>
    </row>
    <row r="543" spans="1:15" s="525" customFormat="1" ht="31.5" x14ac:dyDescent="0.25">
      <c r="A543" s="457" t="s">
        <v>60</v>
      </c>
      <c r="B543" s="459" t="s">
        <v>8</v>
      </c>
      <c r="C543" s="460" t="s">
        <v>30</v>
      </c>
      <c r="D543" s="461" t="s">
        <v>661</v>
      </c>
      <c r="E543" s="466">
        <v>600</v>
      </c>
      <c r="F543" s="528">
        <f>F544</f>
        <v>1910</v>
      </c>
      <c r="G543" s="528">
        <f t="shared" si="122"/>
        <v>1910</v>
      </c>
      <c r="H543" s="528">
        <f t="shared" si="122"/>
        <v>0</v>
      </c>
      <c r="I543" s="528"/>
      <c r="J543" s="528">
        <f t="shared" si="122"/>
        <v>0</v>
      </c>
      <c r="K543" s="528"/>
      <c r="L543" s="512"/>
      <c r="N543" s="527"/>
      <c r="O543" s="527"/>
    </row>
    <row r="544" spans="1:15" s="525" customFormat="1" x14ac:dyDescent="0.25">
      <c r="A544" s="457" t="s">
        <v>61</v>
      </c>
      <c r="B544" s="459" t="s">
        <v>8</v>
      </c>
      <c r="C544" s="460" t="s">
        <v>30</v>
      </c>
      <c r="D544" s="461" t="s">
        <v>661</v>
      </c>
      <c r="E544" s="466">
        <v>610</v>
      </c>
      <c r="F544" s="528">
        <f>'ведом. 2025-2027'!AD586</f>
        <v>1910</v>
      </c>
      <c r="G544" s="530">
        <f>F544</f>
        <v>1910</v>
      </c>
      <c r="H544" s="528">
        <f>'ведом. 2025-2027'!AE586</f>
        <v>0</v>
      </c>
      <c r="I544" s="528"/>
      <c r="J544" s="528">
        <f>'ведом. 2025-2027'!AF586</f>
        <v>0</v>
      </c>
      <c r="K544" s="528"/>
      <c r="L544" s="527"/>
      <c r="N544" s="527"/>
      <c r="O544" s="527"/>
    </row>
    <row r="545" spans="1:15" s="525" customFormat="1" ht="34.5" customHeight="1" x14ac:dyDescent="0.25">
      <c r="A545" s="457" t="s">
        <v>788</v>
      </c>
      <c r="B545" s="459" t="s">
        <v>8</v>
      </c>
      <c r="C545" s="460" t="s">
        <v>30</v>
      </c>
      <c r="D545" s="461" t="s">
        <v>666</v>
      </c>
      <c r="E545" s="466"/>
      <c r="F545" s="528">
        <f>F546</f>
        <v>27264</v>
      </c>
      <c r="G545" s="528">
        <f t="shared" ref="G545:K545" si="123">G546</f>
        <v>27264</v>
      </c>
      <c r="H545" s="528">
        <f t="shared" si="123"/>
        <v>27264</v>
      </c>
      <c r="I545" s="528">
        <f t="shared" si="123"/>
        <v>27264</v>
      </c>
      <c r="J545" s="528">
        <f t="shared" si="123"/>
        <v>27264</v>
      </c>
      <c r="K545" s="528">
        <f t="shared" si="123"/>
        <v>27264</v>
      </c>
      <c r="L545" s="527"/>
      <c r="N545" s="527"/>
      <c r="O545" s="527"/>
    </row>
    <row r="546" spans="1:15" s="525" customFormat="1" ht="31.5" x14ac:dyDescent="0.25">
      <c r="A546" s="457" t="s">
        <v>60</v>
      </c>
      <c r="B546" s="459" t="s">
        <v>8</v>
      </c>
      <c r="C546" s="460" t="s">
        <v>30</v>
      </c>
      <c r="D546" s="461" t="s">
        <v>666</v>
      </c>
      <c r="E546" s="466">
        <v>600</v>
      </c>
      <c r="F546" s="528">
        <f>F547</f>
        <v>27264</v>
      </c>
      <c r="G546" s="528">
        <f t="shared" ref="G546:K546" si="124">G547</f>
        <v>27264</v>
      </c>
      <c r="H546" s="528">
        <f t="shared" si="124"/>
        <v>27264</v>
      </c>
      <c r="I546" s="528">
        <f t="shared" si="124"/>
        <v>27264</v>
      </c>
      <c r="J546" s="528">
        <f t="shared" si="124"/>
        <v>27264</v>
      </c>
      <c r="K546" s="528">
        <f t="shared" si="124"/>
        <v>27264</v>
      </c>
      <c r="L546" s="527"/>
      <c r="N546" s="527"/>
      <c r="O546" s="527"/>
    </row>
    <row r="547" spans="1:15" s="525" customFormat="1" x14ac:dyDescent="0.25">
      <c r="A547" s="457" t="s">
        <v>61</v>
      </c>
      <c r="B547" s="459" t="s">
        <v>8</v>
      </c>
      <c r="C547" s="460" t="s">
        <v>30</v>
      </c>
      <c r="D547" s="461" t="s">
        <v>666</v>
      </c>
      <c r="E547" s="466">
        <v>610</v>
      </c>
      <c r="F547" s="528">
        <f>'ведом. 2025-2027'!AD589</f>
        <v>27264</v>
      </c>
      <c r="G547" s="530">
        <f>F547</f>
        <v>27264</v>
      </c>
      <c r="H547" s="528">
        <f>'ведом. 2025-2027'!AE589</f>
        <v>27264</v>
      </c>
      <c r="I547" s="528">
        <f>H547</f>
        <v>27264</v>
      </c>
      <c r="J547" s="528">
        <f>'ведом. 2025-2027'!AF589</f>
        <v>27264</v>
      </c>
      <c r="K547" s="528">
        <f>J547</f>
        <v>27264</v>
      </c>
      <c r="L547" s="527"/>
      <c r="N547" s="527"/>
      <c r="O547" s="527"/>
    </row>
    <row r="548" spans="1:15" s="138" customFormat="1" ht="47.25" x14ac:dyDescent="0.25">
      <c r="A548" s="258" t="s">
        <v>267</v>
      </c>
      <c r="B548" s="192" t="s">
        <v>8</v>
      </c>
      <c r="C548" s="4" t="s">
        <v>30</v>
      </c>
      <c r="D548" s="156" t="s">
        <v>126</v>
      </c>
      <c r="E548" s="330"/>
      <c r="F548" s="159">
        <f>F549+F552</f>
        <v>39971.799999999996</v>
      </c>
      <c r="G548" s="528">
        <f t="shared" ref="G548:K548" si="125">G549+G552</f>
        <v>35976.400000000001</v>
      </c>
      <c r="H548" s="528">
        <f t="shared" si="125"/>
        <v>39565.4</v>
      </c>
      <c r="I548" s="528">
        <f t="shared" si="125"/>
        <v>35610.699999999997</v>
      </c>
      <c r="J548" s="528">
        <f t="shared" si="125"/>
        <v>38704.6</v>
      </c>
      <c r="K548" s="528">
        <f t="shared" si="125"/>
        <v>34835.9</v>
      </c>
      <c r="L548" s="154"/>
      <c r="N548" s="154"/>
      <c r="O548" s="154"/>
    </row>
    <row r="549" spans="1:15" s="138" customFormat="1" ht="31.5" x14ac:dyDescent="0.25">
      <c r="A549" s="379" t="s">
        <v>510</v>
      </c>
      <c r="B549" s="192" t="s">
        <v>8</v>
      </c>
      <c r="C549" s="4" t="s">
        <v>30</v>
      </c>
      <c r="D549" s="156" t="s">
        <v>472</v>
      </c>
      <c r="E549" s="330"/>
      <c r="F549" s="159">
        <f t="shared" ref="F549:K550" si="126">F550</f>
        <v>18</v>
      </c>
      <c r="G549" s="310">
        <f t="shared" si="126"/>
        <v>18</v>
      </c>
      <c r="H549" s="528">
        <f t="shared" si="126"/>
        <v>18</v>
      </c>
      <c r="I549" s="528">
        <f t="shared" si="126"/>
        <v>18</v>
      </c>
      <c r="J549" s="528">
        <f t="shared" si="126"/>
        <v>18</v>
      </c>
      <c r="K549" s="528">
        <f t="shared" si="126"/>
        <v>18</v>
      </c>
      <c r="L549" s="154"/>
      <c r="N549" s="154"/>
      <c r="O549" s="154"/>
    </row>
    <row r="550" spans="1:15" s="138" customFormat="1" ht="31.5" x14ac:dyDescent="0.25">
      <c r="A550" s="379" t="s">
        <v>60</v>
      </c>
      <c r="B550" s="192" t="s">
        <v>8</v>
      </c>
      <c r="C550" s="4" t="s">
        <v>30</v>
      </c>
      <c r="D550" s="156" t="s">
        <v>472</v>
      </c>
      <c r="E550" s="329">
        <v>600</v>
      </c>
      <c r="F550" s="159">
        <f t="shared" si="126"/>
        <v>18</v>
      </c>
      <c r="G550" s="310">
        <f t="shared" si="126"/>
        <v>18</v>
      </c>
      <c r="H550" s="528">
        <f t="shared" si="126"/>
        <v>18</v>
      </c>
      <c r="I550" s="528">
        <f t="shared" si="126"/>
        <v>18</v>
      </c>
      <c r="J550" s="528">
        <f t="shared" si="126"/>
        <v>18</v>
      </c>
      <c r="K550" s="528">
        <f t="shared" si="126"/>
        <v>18</v>
      </c>
      <c r="L550" s="154"/>
      <c r="N550" s="154"/>
      <c r="O550" s="154"/>
    </row>
    <row r="551" spans="1:15" s="138" customFormat="1" x14ac:dyDescent="0.25">
      <c r="A551" s="379" t="s">
        <v>61</v>
      </c>
      <c r="B551" s="192" t="s">
        <v>8</v>
      </c>
      <c r="C551" s="4" t="s">
        <v>30</v>
      </c>
      <c r="D551" s="156" t="s">
        <v>472</v>
      </c>
      <c r="E551" s="329">
        <v>610</v>
      </c>
      <c r="F551" s="159">
        <f>'ведом. 2025-2027'!AD593</f>
        <v>18</v>
      </c>
      <c r="G551" s="310">
        <f>F551</f>
        <v>18</v>
      </c>
      <c r="H551" s="528">
        <f>'ведом. 2025-2027'!AE593</f>
        <v>18</v>
      </c>
      <c r="I551" s="528">
        <f>H551</f>
        <v>18</v>
      </c>
      <c r="J551" s="528">
        <f>'ведом. 2025-2027'!AF593</f>
        <v>18</v>
      </c>
      <c r="K551" s="528">
        <f>J551</f>
        <v>18</v>
      </c>
      <c r="L551" s="154"/>
      <c r="N551" s="154"/>
      <c r="O551" s="154"/>
    </row>
    <row r="552" spans="1:15" s="177" customFormat="1" ht="63" x14ac:dyDescent="0.25">
      <c r="A552" s="485" t="s">
        <v>756</v>
      </c>
      <c r="B552" s="192" t="s">
        <v>8</v>
      </c>
      <c r="C552" s="4" t="s">
        <v>30</v>
      </c>
      <c r="D552" s="26" t="s">
        <v>755</v>
      </c>
      <c r="E552" s="330"/>
      <c r="F552" s="159">
        <f t="shared" ref="F552:J553" si="127">F553</f>
        <v>39953.799999999996</v>
      </c>
      <c r="G552" s="310">
        <f t="shared" si="127"/>
        <v>35958.400000000001</v>
      </c>
      <c r="H552" s="528">
        <f t="shared" si="127"/>
        <v>39547.4</v>
      </c>
      <c r="I552" s="528">
        <f t="shared" si="127"/>
        <v>35592.699999999997</v>
      </c>
      <c r="J552" s="528">
        <f t="shared" si="127"/>
        <v>38686.6</v>
      </c>
      <c r="K552" s="528">
        <f>K553</f>
        <v>34817.9</v>
      </c>
      <c r="L552" s="154"/>
      <c r="N552" s="154"/>
      <c r="O552" s="154"/>
    </row>
    <row r="553" spans="1:15" s="177" customFormat="1" x14ac:dyDescent="0.25">
      <c r="A553" s="277" t="s">
        <v>120</v>
      </c>
      <c r="B553" s="192" t="s">
        <v>8</v>
      </c>
      <c r="C553" s="4" t="s">
        <v>30</v>
      </c>
      <c r="D553" s="26" t="s">
        <v>755</v>
      </c>
      <c r="E553" s="330">
        <v>200</v>
      </c>
      <c r="F553" s="159">
        <f t="shared" si="127"/>
        <v>39953.799999999996</v>
      </c>
      <c r="G553" s="310">
        <f t="shared" si="127"/>
        <v>35958.400000000001</v>
      </c>
      <c r="H553" s="528">
        <f t="shared" si="127"/>
        <v>39547.4</v>
      </c>
      <c r="I553" s="528">
        <f t="shared" si="127"/>
        <v>35592.699999999997</v>
      </c>
      <c r="J553" s="528">
        <f t="shared" si="127"/>
        <v>38686.6</v>
      </c>
      <c r="K553" s="528">
        <f>K554</f>
        <v>34817.9</v>
      </c>
      <c r="L553" s="154"/>
      <c r="N553" s="154"/>
      <c r="O553" s="154"/>
    </row>
    <row r="554" spans="1:15" s="177" customFormat="1" ht="31.5" x14ac:dyDescent="0.25">
      <c r="A554" s="277" t="s">
        <v>52</v>
      </c>
      <c r="B554" s="192" t="s">
        <v>8</v>
      </c>
      <c r="C554" s="4" t="s">
        <v>30</v>
      </c>
      <c r="D554" s="26" t="s">
        <v>755</v>
      </c>
      <c r="E554" s="330">
        <v>240</v>
      </c>
      <c r="F554" s="159">
        <f>'ведом. 2025-2027'!AD596</f>
        <v>39953.799999999996</v>
      </c>
      <c r="G554" s="310">
        <v>35958.400000000001</v>
      </c>
      <c r="H554" s="528">
        <f>'ведом. 2025-2027'!AE596</f>
        <v>39547.4</v>
      </c>
      <c r="I554" s="528">
        <v>35592.699999999997</v>
      </c>
      <c r="J554" s="528">
        <f>'ведом. 2025-2027'!AF596</f>
        <v>38686.6</v>
      </c>
      <c r="K554" s="528">
        <v>34817.9</v>
      </c>
      <c r="L554" s="154"/>
      <c r="M554" s="527"/>
      <c r="N554" s="154"/>
      <c r="O554" s="154"/>
    </row>
    <row r="555" spans="1:15" s="138" customFormat="1" ht="47.25" x14ac:dyDescent="0.25">
      <c r="A555" s="258" t="s">
        <v>312</v>
      </c>
      <c r="B555" s="192" t="s">
        <v>8</v>
      </c>
      <c r="C555" s="4" t="s">
        <v>30</v>
      </c>
      <c r="D555" s="156" t="s">
        <v>473</v>
      </c>
      <c r="E555" s="329"/>
      <c r="F555" s="159">
        <f t="shared" ref="F555:K555" si="128">F556+F559</f>
        <v>5237.8999999999996</v>
      </c>
      <c r="G555" s="159">
        <f t="shared" si="128"/>
        <v>3372</v>
      </c>
      <c r="H555" s="528">
        <f t="shared" si="128"/>
        <v>5237.8999999999996</v>
      </c>
      <c r="I555" s="528">
        <f t="shared" si="128"/>
        <v>3372</v>
      </c>
      <c r="J555" s="528">
        <f t="shared" si="128"/>
        <v>5237.8999999999996</v>
      </c>
      <c r="K555" s="528">
        <f t="shared" si="128"/>
        <v>3372</v>
      </c>
      <c r="L555" s="154"/>
      <c r="N555" s="154"/>
      <c r="O555" s="154"/>
    </row>
    <row r="556" spans="1:15" s="138" customFormat="1" ht="47.25" x14ac:dyDescent="0.25">
      <c r="A556" s="258" t="s">
        <v>432</v>
      </c>
      <c r="B556" s="192" t="s">
        <v>8</v>
      </c>
      <c r="C556" s="4" t="s">
        <v>30</v>
      </c>
      <c r="D556" s="156" t="s">
        <v>474</v>
      </c>
      <c r="E556" s="329"/>
      <c r="F556" s="159">
        <f>F557</f>
        <v>1865.9</v>
      </c>
      <c r="G556" s="310"/>
      <c r="H556" s="528">
        <f>H557</f>
        <v>1865.9</v>
      </c>
      <c r="I556" s="528"/>
      <c r="J556" s="528">
        <f>J557</f>
        <v>1865.9</v>
      </c>
      <c r="K556" s="528"/>
      <c r="L556" s="154"/>
      <c r="N556" s="154"/>
      <c r="O556" s="154"/>
    </row>
    <row r="557" spans="1:15" s="138" customFormat="1" ht="31.5" x14ac:dyDescent="0.25">
      <c r="A557" s="379" t="s">
        <v>60</v>
      </c>
      <c r="B557" s="192" t="s">
        <v>8</v>
      </c>
      <c r="C557" s="4" t="s">
        <v>30</v>
      </c>
      <c r="D557" s="156" t="s">
        <v>474</v>
      </c>
      <c r="E557" s="329">
        <v>600</v>
      </c>
      <c r="F557" s="159">
        <f>F558</f>
        <v>1865.9</v>
      </c>
      <c r="G557" s="310"/>
      <c r="H557" s="528">
        <f>H558</f>
        <v>1865.9</v>
      </c>
      <c r="I557" s="528"/>
      <c r="J557" s="528">
        <f>J558</f>
        <v>1865.9</v>
      </c>
      <c r="K557" s="528"/>
      <c r="L557" s="154"/>
      <c r="N557" s="154"/>
      <c r="O557" s="154"/>
    </row>
    <row r="558" spans="1:15" s="138" customFormat="1" x14ac:dyDescent="0.25">
      <c r="A558" s="379" t="s">
        <v>61</v>
      </c>
      <c r="B558" s="192" t="s">
        <v>8</v>
      </c>
      <c r="C558" s="4" t="s">
        <v>30</v>
      </c>
      <c r="D558" s="156" t="s">
        <v>474</v>
      </c>
      <c r="E558" s="329">
        <v>610</v>
      </c>
      <c r="F558" s="159">
        <f>'ведом. 2025-2027'!AD600</f>
        <v>1865.9</v>
      </c>
      <c r="G558" s="310"/>
      <c r="H558" s="528">
        <f>'ведом. 2025-2027'!AE600</f>
        <v>1865.9</v>
      </c>
      <c r="I558" s="528"/>
      <c r="J558" s="528">
        <f>'ведом. 2025-2027'!AF600</f>
        <v>1865.9</v>
      </c>
      <c r="K558" s="528"/>
      <c r="L558" s="154"/>
      <c r="N558" s="154"/>
      <c r="O558" s="154"/>
    </row>
    <row r="559" spans="1:15" s="177" customFormat="1" ht="63" x14ac:dyDescent="0.25">
      <c r="A559" s="256" t="s">
        <v>626</v>
      </c>
      <c r="B559" s="1" t="s">
        <v>8</v>
      </c>
      <c r="C559" s="4" t="s">
        <v>30</v>
      </c>
      <c r="D559" s="295" t="s">
        <v>624</v>
      </c>
      <c r="E559" s="435"/>
      <c r="F559" s="159">
        <f>F560</f>
        <v>3372</v>
      </c>
      <c r="G559" s="159">
        <f t="shared" ref="G559:K560" si="129">G560</f>
        <v>3372</v>
      </c>
      <c r="H559" s="528">
        <f t="shared" si="129"/>
        <v>3372</v>
      </c>
      <c r="I559" s="528">
        <f t="shared" si="129"/>
        <v>3372</v>
      </c>
      <c r="J559" s="528">
        <f t="shared" si="129"/>
        <v>3372</v>
      </c>
      <c r="K559" s="528">
        <f t="shared" si="129"/>
        <v>3372</v>
      </c>
      <c r="L559" s="154"/>
      <c r="N559" s="154"/>
      <c r="O559" s="154"/>
    </row>
    <row r="560" spans="1:15" s="177" customFormat="1" ht="31.5" x14ac:dyDescent="0.25">
      <c r="A560" s="256" t="s">
        <v>60</v>
      </c>
      <c r="B560" s="1" t="s">
        <v>8</v>
      </c>
      <c r="C560" s="4" t="s">
        <v>30</v>
      </c>
      <c r="D560" s="295" t="s">
        <v>624</v>
      </c>
      <c r="E560" s="411">
        <v>600</v>
      </c>
      <c r="F560" s="159">
        <f>F561</f>
        <v>3372</v>
      </c>
      <c r="G560" s="159">
        <f t="shared" si="129"/>
        <v>3372</v>
      </c>
      <c r="H560" s="528">
        <f t="shared" si="129"/>
        <v>3372</v>
      </c>
      <c r="I560" s="528">
        <f t="shared" si="129"/>
        <v>3372</v>
      </c>
      <c r="J560" s="528">
        <f t="shared" si="129"/>
        <v>3372</v>
      </c>
      <c r="K560" s="528">
        <f t="shared" si="129"/>
        <v>3372</v>
      </c>
      <c r="L560" s="154"/>
      <c r="N560" s="154"/>
      <c r="O560" s="154"/>
    </row>
    <row r="561" spans="1:15" s="177" customFormat="1" x14ac:dyDescent="0.25">
      <c r="A561" s="256" t="s">
        <v>61</v>
      </c>
      <c r="B561" s="1" t="s">
        <v>8</v>
      </c>
      <c r="C561" s="4" t="s">
        <v>30</v>
      </c>
      <c r="D561" s="295" t="s">
        <v>624</v>
      </c>
      <c r="E561" s="411">
        <v>610</v>
      </c>
      <c r="F561" s="159">
        <f>'ведом. 2025-2027'!AD603</f>
        <v>3372</v>
      </c>
      <c r="G561" s="310">
        <f>F561</f>
        <v>3372</v>
      </c>
      <c r="H561" s="528">
        <f>'ведом. 2025-2027'!AE603</f>
        <v>3372</v>
      </c>
      <c r="I561" s="528">
        <f>H561</f>
        <v>3372</v>
      </c>
      <c r="J561" s="528">
        <f>'ведом. 2025-2027'!AF603</f>
        <v>3372</v>
      </c>
      <c r="K561" s="528">
        <f>J561</f>
        <v>3372</v>
      </c>
      <c r="L561" s="154"/>
      <c r="N561" s="154"/>
      <c r="O561" s="154"/>
    </row>
    <row r="562" spans="1:15" s="525" customFormat="1" x14ac:dyDescent="0.25">
      <c r="A562" s="529" t="s">
        <v>749</v>
      </c>
      <c r="B562" s="521" t="s">
        <v>8</v>
      </c>
      <c r="C562" s="522" t="s">
        <v>30</v>
      </c>
      <c r="D562" s="295" t="s">
        <v>750</v>
      </c>
      <c r="E562" s="411"/>
      <c r="F562" s="528">
        <f>F563</f>
        <v>2483.4</v>
      </c>
      <c r="G562" s="528">
        <f t="shared" ref="G562:J562" si="130">G563</f>
        <v>1970.9</v>
      </c>
      <c r="H562" s="528">
        <f t="shared" si="130"/>
        <v>0</v>
      </c>
      <c r="I562" s="528"/>
      <c r="J562" s="528">
        <f t="shared" si="130"/>
        <v>0</v>
      </c>
      <c r="K562" s="528"/>
      <c r="L562" s="527"/>
      <c r="N562" s="527"/>
      <c r="O562" s="527"/>
    </row>
    <row r="563" spans="1:15" s="525" customFormat="1" ht="30" customHeight="1" x14ac:dyDescent="0.25">
      <c r="A563" s="529" t="s">
        <v>751</v>
      </c>
      <c r="B563" s="521" t="s">
        <v>8</v>
      </c>
      <c r="C563" s="522" t="s">
        <v>30</v>
      </c>
      <c r="D563" s="295" t="s">
        <v>752</v>
      </c>
      <c r="E563" s="411"/>
      <c r="F563" s="528">
        <f>F564</f>
        <v>2483.4</v>
      </c>
      <c r="G563" s="528">
        <f t="shared" ref="G563:J563" si="131">G564</f>
        <v>1970.9</v>
      </c>
      <c r="H563" s="528">
        <f t="shared" si="131"/>
        <v>0</v>
      </c>
      <c r="I563" s="528"/>
      <c r="J563" s="528">
        <f t="shared" si="131"/>
        <v>0</v>
      </c>
      <c r="K563" s="528"/>
      <c r="L563" s="527"/>
      <c r="N563" s="527"/>
      <c r="O563" s="527"/>
    </row>
    <row r="564" spans="1:15" s="525" customFormat="1" ht="31.5" x14ac:dyDescent="0.25">
      <c r="A564" s="529" t="s">
        <v>60</v>
      </c>
      <c r="B564" s="521" t="s">
        <v>8</v>
      </c>
      <c r="C564" s="522" t="s">
        <v>30</v>
      </c>
      <c r="D564" s="295" t="s">
        <v>752</v>
      </c>
      <c r="E564" s="411">
        <v>600</v>
      </c>
      <c r="F564" s="528">
        <f>F565</f>
        <v>2483.4</v>
      </c>
      <c r="G564" s="528">
        <f t="shared" ref="G564:J564" si="132">G565</f>
        <v>1970.9</v>
      </c>
      <c r="H564" s="528">
        <f t="shared" si="132"/>
        <v>0</v>
      </c>
      <c r="I564" s="528"/>
      <c r="J564" s="528">
        <f t="shared" si="132"/>
        <v>0</v>
      </c>
      <c r="K564" s="528"/>
      <c r="L564" s="527"/>
      <c r="N564" s="527"/>
      <c r="O564" s="527"/>
    </row>
    <row r="565" spans="1:15" s="525" customFormat="1" x14ac:dyDescent="0.25">
      <c r="A565" s="529" t="s">
        <v>61</v>
      </c>
      <c r="B565" s="521" t="s">
        <v>8</v>
      </c>
      <c r="C565" s="522" t="s">
        <v>30</v>
      </c>
      <c r="D565" s="295" t="s">
        <v>752</v>
      </c>
      <c r="E565" s="411">
        <v>610</v>
      </c>
      <c r="F565" s="528">
        <f>'ведом. 2025-2027'!AD607</f>
        <v>2483.4</v>
      </c>
      <c r="G565" s="530">
        <v>1970.9</v>
      </c>
      <c r="H565" s="528">
        <f>'ведом. 2025-2027'!AE607</f>
        <v>0</v>
      </c>
      <c r="I565" s="528"/>
      <c r="J565" s="528">
        <f>'ведом. 2025-2027'!AF607</f>
        <v>0</v>
      </c>
      <c r="K565" s="528"/>
      <c r="L565" s="527"/>
      <c r="N565" s="527"/>
      <c r="O565" s="527"/>
    </row>
    <row r="566" spans="1:15" s="525" customFormat="1" x14ac:dyDescent="0.25">
      <c r="A566" s="529" t="s">
        <v>662</v>
      </c>
      <c r="B566" s="521" t="s">
        <v>8</v>
      </c>
      <c r="C566" s="522" t="s">
        <v>30</v>
      </c>
      <c r="D566" s="295" t="s">
        <v>663</v>
      </c>
      <c r="E566" s="411"/>
      <c r="F566" s="528">
        <f>F570+F573+F567</f>
        <v>40116.5</v>
      </c>
      <c r="G566" s="528">
        <f t="shared" ref="G566:K566" si="133">G570+G573+G567</f>
        <v>40116.5</v>
      </c>
      <c r="H566" s="528">
        <f t="shared" si="133"/>
        <v>40141.5</v>
      </c>
      <c r="I566" s="528">
        <f t="shared" si="133"/>
        <v>40141.5</v>
      </c>
      <c r="J566" s="528">
        <f t="shared" si="133"/>
        <v>40172.5</v>
      </c>
      <c r="K566" s="528">
        <f t="shared" si="133"/>
        <v>40172.5</v>
      </c>
      <c r="L566" s="527"/>
      <c r="N566" s="527"/>
      <c r="O566" s="527"/>
    </row>
    <row r="567" spans="1:15" s="525" customFormat="1" ht="94.5" x14ac:dyDescent="0.25">
      <c r="A567" s="520" t="s">
        <v>753</v>
      </c>
      <c r="B567" s="521" t="s">
        <v>8</v>
      </c>
      <c r="C567" s="521" t="s">
        <v>30</v>
      </c>
      <c r="D567" s="413" t="s">
        <v>754</v>
      </c>
      <c r="E567" s="583"/>
      <c r="F567" s="528">
        <f>F568</f>
        <v>312.5</v>
      </c>
      <c r="G567" s="528">
        <f t="shared" ref="G567:K567" si="134">G568</f>
        <v>312.5</v>
      </c>
      <c r="H567" s="528">
        <f t="shared" si="134"/>
        <v>312.5</v>
      </c>
      <c r="I567" s="528">
        <f t="shared" si="134"/>
        <v>312.5</v>
      </c>
      <c r="J567" s="528">
        <f t="shared" si="134"/>
        <v>312.5</v>
      </c>
      <c r="K567" s="528">
        <f t="shared" si="134"/>
        <v>312.5</v>
      </c>
      <c r="L567" s="527"/>
      <c r="N567" s="527"/>
      <c r="O567" s="527"/>
    </row>
    <row r="568" spans="1:15" s="525" customFormat="1" ht="31.5" x14ac:dyDescent="0.25">
      <c r="A568" s="529" t="s">
        <v>60</v>
      </c>
      <c r="B568" s="521" t="s">
        <v>8</v>
      </c>
      <c r="C568" s="521" t="s">
        <v>30</v>
      </c>
      <c r="D568" s="413" t="s">
        <v>754</v>
      </c>
      <c r="E568" s="411">
        <v>600</v>
      </c>
      <c r="F568" s="528">
        <f>F569</f>
        <v>312.5</v>
      </c>
      <c r="G568" s="528">
        <f t="shared" ref="G568:K568" si="135">G569</f>
        <v>312.5</v>
      </c>
      <c r="H568" s="528">
        <f t="shared" si="135"/>
        <v>312.5</v>
      </c>
      <c r="I568" s="528">
        <f t="shared" si="135"/>
        <v>312.5</v>
      </c>
      <c r="J568" s="528">
        <f t="shared" si="135"/>
        <v>312.5</v>
      </c>
      <c r="K568" s="528">
        <f t="shared" si="135"/>
        <v>312.5</v>
      </c>
      <c r="L568" s="527"/>
      <c r="N568" s="527"/>
      <c r="O568" s="527"/>
    </row>
    <row r="569" spans="1:15" s="525" customFormat="1" x14ac:dyDescent="0.25">
      <c r="A569" s="529" t="s">
        <v>61</v>
      </c>
      <c r="B569" s="521" t="s">
        <v>8</v>
      </c>
      <c r="C569" s="521" t="s">
        <v>30</v>
      </c>
      <c r="D569" s="413" t="s">
        <v>754</v>
      </c>
      <c r="E569" s="411">
        <v>610</v>
      </c>
      <c r="F569" s="528">
        <f>'ведом. 2025-2027'!AD611</f>
        <v>312.5</v>
      </c>
      <c r="G569" s="528">
        <f>F569</f>
        <v>312.5</v>
      </c>
      <c r="H569" s="528">
        <f>'ведом. 2025-2027'!AE611</f>
        <v>312.5</v>
      </c>
      <c r="I569" s="528">
        <f>H569</f>
        <v>312.5</v>
      </c>
      <c r="J569" s="528">
        <f>'ведом. 2025-2027'!AF611</f>
        <v>312.5</v>
      </c>
      <c r="K569" s="528">
        <f>J569</f>
        <v>312.5</v>
      </c>
      <c r="L569" s="527"/>
      <c r="N569" s="527"/>
      <c r="O569" s="527"/>
    </row>
    <row r="570" spans="1:15" s="525" customFormat="1" ht="47.25" x14ac:dyDescent="0.25">
      <c r="A570" s="529" t="s">
        <v>667</v>
      </c>
      <c r="B570" s="521" t="s">
        <v>8</v>
      </c>
      <c r="C570" s="522" t="s">
        <v>30</v>
      </c>
      <c r="D570" s="295" t="s">
        <v>668</v>
      </c>
      <c r="E570" s="411"/>
      <c r="F570" s="528">
        <f>F571</f>
        <v>1681</v>
      </c>
      <c r="G570" s="528">
        <f t="shared" ref="G570:K571" si="136">G571</f>
        <v>1681</v>
      </c>
      <c r="H570" s="528">
        <f t="shared" si="136"/>
        <v>1706</v>
      </c>
      <c r="I570" s="528">
        <f t="shared" si="136"/>
        <v>1706</v>
      </c>
      <c r="J570" s="528">
        <f t="shared" si="136"/>
        <v>1737</v>
      </c>
      <c r="K570" s="528">
        <f t="shared" si="136"/>
        <v>1737</v>
      </c>
      <c r="L570" s="527"/>
      <c r="N570" s="527"/>
      <c r="O570" s="527"/>
    </row>
    <row r="571" spans="1:15" s="525" customFormat="1" ht="31.5" x14ac:dyDescent="0.25">
      <c r="A571" s="457" t="s">
        <v>60</v>
      </c>
      <c r="B571" s="521" t="s">
        <v>8</v>
      </c>
      <c r="C571" s="522" t="s">
        <v>30</v>
      </c>
      <c r="D571" s="295" t="s">
        <v>668</v>
      </c>
      <c r="E571" s="411">
        <v>600</v>
      </c>
      <c r="F571" s="528">
        <f>F572</f>
        <v>1681</v>
      </c>
      <c r="G571" s="528">
        <f t="shared" si="136"/>
        <v>1681</v>
      </c>
      <c r="H571" s="528">
        <f t="shared" si="136"/>
        <v>1706</v>
      </c>
      <c r="I571" s="528">
        <f t="shared" si="136"/>
        <v>1706</v>
      </c>
      <c r="J571" s="528">
        <f t="shared" si="136"/>
        <v>1737</v>
      </c>
      <c r="K571" s="528">
        <f t="shared" si="136"/>
        <v>1737</v>
      </c>
      <c r="L571" s="527"/>
      <c r="N571" s="527"/>
      <c r="O571" s="527"/>
    </row>
    <row r="572" spans="1:15" s="525" customFormat="1" x14ac:dyDescent="0.25">
      <c r="A572" s="457" t="s">
        <v>61</v>
      </c>
      <c r="B572" s="521" t="s">
        <v>8</v>
      </c>
      <c r="C572" s="522" t="s">
        <v>30</v>
      </c>
      <c r="D572" s="295" t="s">
        <v>668</v>
      </c>
      <c r="E572" s="411">
        <v>610</v>
      </c>
      <c r="F572" s="528">
        <f>'ведом. 2025-2027'!AD614</f>
        <v>1681</v>
      </c>
      <c r="G572" s="528">
        <f>F572</f>
        <v>1681</v>
      </c>
      <c r="H572" s="528">
        <f>'ведом. 2025-2027'!AE614</f>
        <v>1706</v>
      </c>
      <c r="I572" s="528">
        <f>H572</f>
        <v>1706</v>
      </c>
      <c r="J572" s="528">
        <f>'ведом. 2025-2027'!AF614</f>
        <v>1737</v>
      </c>
      <c r="K572" s="528">
        <f>J572</f>
        <v>1737</v>
      </c>
      <c r="L572" s="527"/>
      <c r="N572" s="527"/>
      <c r="O572" s="527"/>
    </row>
    <row r="573" spans="1:15" s="525" customFormat="1" ht="63" x14ac:dyDescent="0.25">
      <c r="A573" s="529" t="s">
        <v>664</v>
      </c>
      <c r="B573" s="521" t="s">
        <v>8</v>
      </c>
      <c r="C573" s="522" t="s">
        <v>30</v>
      </c>
      <c r="D573" s="295" t="s">
        <v>665</v>
      </c>
      <c r="E573" s="411"/>
      <c r="F573" s="528">
        <f>F574</f>
        <v>38123</v>
      </c>
      <c r="G573" s="528">
        <f t="shared" ref="G573:K574" si="137">G574</f>
        <v>38123</v>
      </c>
      <c r="H573" s="528">
        <f t="shared" si="137"/>
        <v>38123</v>
      </c>
      <c r="I573" s="528">
        <f t="shared" si="137"/>
        <v>38123</v>
      </c>
      <c r="J573" s="528">
        <f t="shared" si="137"/>
        <v>38123</v>
      </c>
      <c r="K573" s="528">
        <f t="shared" si="137"/>
        <v>38123</v>
      </c>
      <c r="L573" s="527"/>
      <c r="N573" s="527"/>
      <c r="O573" s="527"/>
    </row>
    <row r="574" spans="1:15" s="525" customFormat="1" ht="31.5" x14ac:dyDescent="0.25">
      <c r="A574" s="529" t="s">
        <v>60</v>
      </c>
      <c r="B574" s="521" t="s">
        <v>8</v>
      </c>
      <c r="C574" s="522" t="s">
        <v>30</v>
      </c>
      <c r="D574" s="295" t="s">
        <v>665</v>
      </c>
      <c r="E574" s="411">
        <v>600</v>
      </c>
      <c r="F574" s="528">
        <f>F575</f>
        <v>38123</v>
      </c>
      <c r="G574" s="528">
        <f t="shared" si="137"/>
        <v>38123</v>
      </c>
      <c r="H574" s="528">
        <f t="shared" si="137"/>
        <v>38123</v>
      </c>
      <c r="I574" s="528">
        <f t="shared" si="137"/>
        <v>38123</v>
      </c>
      <c r="J574" s="528">
        <f t="shared" si="137"/>
        <v>38123</v>
      </c>
      <c r="K574" s="528">
        <f t="shared" si="137"/>
        <v>38123</v>
      </c>
      <c r="L574" s="527"/>
      <c r="N574" s="527"/>
      <c r="O574" s="527"/>
    </row>
    <row r="575" spans="1:15" s="525" customFormat="1" x14ac:dyDescent="0.25">
      <c r="A575" s="529" t="s">
        <v>61</v>
      </c>
      <c r="B575" s="521" t="s">
        <v>8</v>
      </c>
      <c r="C575" s="522" t="s">
        <v>30</v>
      </c>
      <c r="D575" s="295" t="s">
        <v>665</v>
      </c>
      <c r="E575" s="411">
        <v>610</v>
      </c>
      <c r="F575" s="528">
        <f>'ведом. 2025-2027'!AD617</f>
        <v>38123</v>
      </c>
      <c r="G575" s="530">
        <f>F575</f>
        <v>38123</v>
      </c>
      <c r="H575" s="528">
        <f>'ведом. 2025-2027'!AE617</f>
        <v>38123</v>
      </c>
      <c r="I575" s="528">
        <f>H575</f>
        <v>38123</v>
      </c>
      <c r="J575" s="528">
        <f>'ведом. 2025-2027'!AF617</f>
        <v>38123</v>
      </c>
      <c r="K575" s="528">
        <f>J575</f>
        <v>38123</v>
      </c>
      <c r="L575" s="527"/>
      <c r="N575" s="527"/>
      <c r="O575" s="527"/>
    </row>
    <row r="576" spans="1:15" s="138" customFormat="1" x14ac:dyDescent="0.25">
      <c r="A576" s="379" t="s">
        <v>134</v>
      </c>
      <c r="B576" s="197" t="s">
        <v>8</v>
      </c>
      <c r="C576" s="4" t="s">
        <v>7</v>
      </c>
      <c r="D576" s="26"/>
      <c r="E576" s="330"/>
      <c r="F576" s="159">
        <f t="shared" ref="F576:K576" si="138">F591+F577</f>
        <v>155370.40000000002</v>
      </c>
      <c r="G576" s="528">
        <f t="shared" si="138"/>
        <v>12465.8</v>
      </c>
      <c r="H576" s="528">
        <f t="shared" si="138"/>
        <v>121975.7</v>
      </c>
      <c r="I576" s="528">
        <f t="shared" si="138"/>
        <v>5026</v>
      </c>
      <c r="J576" s="528">
        <f t="shared" si="138"/>
        <v>122324.3</v>
      </c>
      <c r="K576" s="528">
        <f t="shared" si="138"/>
        <v>5026</v>
      </c>
      <c r="L576" s="154"/>
      <c r="N576" s="154"/>
      <c r="O576" s="154"/>
    </row>
    <row r="577" spans="1:15" s="177" customFormat="1" x14ac:dyDescent="0.25">
      <c r="A577" s="258" t="s">
        <v>573</v>
      </c>
      <c r="B577" s="197" t="s">
        <v>8</v>
      </c>
      <c r="C577" s="4" t="s">
        <v>7</v>
      </c>
      <c r="D577" s="156" t="s">
        <v>114</v>
      </c>
      <c r="E577" s="334"/>
      <c r="F577" s="159">
        <f>F578</f>
        <v>77565.000000000015</v>
      </c>
      <c r="G577" s="528">
        <f t="shared" ref="G577:J577" si="139">G578</f>
        <v>7439.8</v>
      </c>
      <c r="H577" s="528">
        <f t="shared" si="139"/>
        <v>43856</v>
      </c>
      <c r="I577" s="528"/>
      <c r="J577" s="528">
        <f t="shared" si="139"/>
        <v>43856</v>
      </c>
      <c r="K577" s="528"/>
      <c r="L577" s="154"/>
      <c r="N577" s="154"/>
      <c r="O577" s="154"/>
    </row>
    <row r="578" spans="1:15" s="177" customFormat="1" x14ac:dyDescent="0.25">
      <c r="A578" s="256" t="s">
        <v>497</v>
      </c>
      <c r="B578" s="197" t="s">
        <v>8</v>
      </c>
      <c r="C578" s="4" t="s">
        <v>7</v>
      </c>
      <c r="D578" s="156" t="s">
        <v>381</v>
      </c>
      <c r="E578" s="329"/>
      <c r="F578" s="159">
        <f>F579+F587+F583</f>
        <v>77565.000000000015</v>
      </c>
      <c r="G578" s="528">
        <f t="shared" ref="G578:J578" si="140">G579+G587+G583</f>
        <v>7439.8</v>
      </c>
      <c r="H578" s="528">
        <f t="shared" si="140"/>
        <v>43856</v>
      </c>
      <c r="I578" s="528"/>
      <c r="J578" s="528">
        <f t="shared" si="140"/>
        <v>43856</v>
      </c>
      <c r="K578" s="528"/>
      <c r="L578" s="154"/>
      <c r="N578" s="154"/>
      <c r="O578" s="154"/>
    </row>
    <row r="579" spans="1:15" s="177" customFormat="1" ht="39" customHeight="1" x14ac:dyDescent="0.25">
      <c r="A579" s="529" t="s">
        <v>423</v>
      </c>
      <c r="B579" s="192" t="s">
        <v>8</v>
      </c>
      <c r="C579" s="4" t="s">
        <v>7</v>
      </c>
      <c r="D579" s="156" t="s">
        <v>382</v>
      </c>
      <c r="E579" s="329"/>
      <c r="F579" s="159">
        <f>F580</f>
        <v>69048.100000000006</v>
      </c>
      <c r="G579" s="310"/>
      <c r="H579" s="528">
        <f>H580</f>
        <v>43856</v>
      </c>
      <c r="I579" s="528"/>
      <c r="J579" s="528">
        <f>J580</f>
        <v>43856</v>
      </c>
      <c r="K579" s="528"/>
      <c r="L579" s="154"/>
      <c r="N579" s="154"/>
      <c r="O579" s="154"/>
    </row>
    <row r="580" spans="1:15" s="177" customFormat="1" ht="31.5" x14ac:dyDescent="0.25">
      <c r="A580" s="379" t="s">
        <v>380</v>
      </c>
      <c r="B580" s="192" t="s">
        <v>8</v>
      </c>
      <c r="C580" s="4" t="s">
        <v>7</v>
      </c>
      <c r="D580" s="156" t="s">
        <v>383</v>
      </c>
      <c r="E580" s="329"/>
      <c r="F580" s="159">
        <f>F581</f>
        <v>69048.100000000006</v>
      </c>
      <c r="G580" s="310"/>
      <c r="H580" s="528">
        <f>H581</f>
        <v>43856</v>
      </c>
      <c r="I580" s="528"/>
      <c r="J580" s="528">
        <f>J581</f>
        <v>43856</v>
      </c>
      <c r="K580" s="528"/>
      <c r="L580" s="154"/>
      <c r="N580" s="154"/>
      <c r="O580" s="154"/>
    </row>
    <row r="581" spans="1:15" s="177" customFormat="1" ht="31.5" x14ac:dyDescent="0.25">
      <c r="A581" s="256" t="s">
        <v>60</v>
      </c>
      <c r="B581" s="192" t="s">
        <v>8</v>
      </c>
      <c r="C581" s="4" t="s">
        <v>7</v>
      </c>
      <c r="D581" s="156" t="s">
        <v>383</v>
      </c>
      <c r="E581" s="329">
        <v>600</v>
      </c>
      <c r="F581" s="159">
        <f>F582</f>
        <v>69048.100000000006</v>
      </c>
      <c r="G581" s="310"/>
      <c r="H581" s="528">
        <f>H582</f>
        <v>43856</v>
      </c>
      <c r="I581" s="528"/>
      <c r="J581" s="528">
        <f>J582</f>
        <v>43856</v>
      </c>
      <c r="K581" s="528"/>
      <c r="L581" s="154"/>
      <c r="N581" s="154"/>
      <c r="O581" s="154"/>
    </row>
    <row r="582" spans="1:15" s="177" customFormat="1" x14ac:dyDescent="0.25">
      <c r="A582" s="256" t="s">
        <v>61</v>
      </c>
      <c r="B582" s="192" t="s">
        <v>8</v>
      </c>
      <c r="C582" s="4" t="s">
        <v>7</v>
      </c>
      <c r="D582" s="156" t="s">
        <v>383</v>
      </c>
      <c r="E582" s="329">
        <v>610</v>
      </c>
      <c r="F582" s="159">
        <f>'ведом. 2025-2027'!AD301</f>
        <v>69048.100000000006</v>
      </c>
      <c r="G582" s="310"/>
      <c r="H582" s="528">
        <f>'ведом. 2025-2027'!AE301</f>
        <v>43856</v>
      </c>
      <c r="I582" s="528"/>
      <c r="J582" s="528">
        <f>'ведом. 2025-2027'!AF301</f>
        <v>43856</v>
      </c>
      <c r="K582" s="528"/>
      <c r="L582" s="154"/>
      <c r="N582" s="154"/>
      <c r="O582" s="154"/>
    </row>
    <row r="583" spans="1:15" s="525" customFormat="1" ht="31.5" x14ac:dyDescent="0.25">
      <c r="A583" s="485" t="s">
        <v>746</v>
      </c>
      <c r="B583" s="459" t="s">
        <v>8</v>
      </c>
      <c r="C583" s="459" t="s">
        <v>7</v>
      </c>
      <c r="D583" s="550" t="s">
        <v>747</v>
      </c>
      <c r="E583" s="488"/>
      <c r="F583" s="528">
        <f>F584</f>
        <v>2499.8000000000002</v>
      </c>
      <c r="G583" s="528">
        <f t="shared" ref="G583:J584" si="141">G584</f>
        <v>2499.8000000000002</v>
      </c>
      <c r="H583" s="528">
        <f t="shared" si="141"/>
        <v>0</v>
      </c>
      <c r="I583" s="528"/>
      <c r="J583" s="528">
        <f t="shared" si="141"/>
        <v>0</v>
      </c>
      <c r="K583" s="528"/>
      <c r="L583" s="527"/>
      <c r="N583" s="527"/>
      <c r="O583" s="527"/>
    </row>
    <row r="584" spans="1:15" s="525" customFormat="1" ht="37.5" customHeight="1" x14ac:dyDescent="0.25">
      <c r="A584" s="485" t="s">
        <v>778</v>
      </c>
      <c r="B584" s="459" t="s">
        <v>8</v>
      </c>
      <c r="C584" s="459" t="s">
        <v>7</v>
      </c>
      <c r="D584" s="550" t="s">
        <v>748</v>
      </c>
      <c r="E584" s="488"/>
      <c r="F584" s="528">
        <f>F585</f>
        <v>2499.8000000000002</v>
      </c>
      <c r="G584" s="528">
        <f t="shared" si="141"/>
        <v>2499.8000000000002</v>
      </c>
      <c r="H584" s="528">
        <f t="shared" si="141"/>
        <v>0</v>
      </c>
      <c r="I584" s="528"/>
      <c r="J584" s="528">
        <f t="shared" si="141"/>
        <v>0</v>
      </c>
      <c r="K584" s="528"/>
      <c r="L584" s="527"/>
      <c r="N584" s="527"/>
      <c r="O584" s="527"/>
    </row>
    <row r="585" spans="1:15" s="525" customFormat="1" ht="31.5" x14ac:dyDescent="0.25">
      <c r="A585" s="485" t="s">
        <v>60</v>
      </c>
      <c r="B585" s="459" t="s">
        <v>8</v>
      </c>
      <c r="C585" s="459" t="s">
        <v>7</v>
      </c>
      <c r="D585" s="550" t="s">
        <v>748</v>
      </c>
      <c r="E585" s="488">
        <v>600</v>
      </c>
      <c r="F585" s="528">
        <f>F586</f>
        <v>2499.8000000000002</v>
      </c>
      <c r="G585" s="528">
        <f t="shared" ref="G585:J585" si="142">G586</f>
        <v>2499.8000000000002</v>
      </c>
      <c r="H585" s="528">
        <f t="shared" si="142"/>
        <v>0</v>
      </c>
      <c r="I585" s="528"/>
      <c r="J585" s="528">
        <f t="shared" si="142"/>
        <v>0</v>
      </c>
      <c r="K585" s="528"/>
      <c r="L585" s="527"/>
      <c r="N585" s="527"/>
      <c r="O585" s="527"/>
    </row>
    <row r="586" spans="1:15" s="525" customFormat="1" x14ac:dyDescent="0.25">
      <c r="A586" s="485" t="s">
        <v>61</v>
      </c>
      <c r="B586" s="459" t="s">
        <v>8</v>
      </c>
      <c r="C586" s="459" t="s">
        <v>7</v>
      </c>
      <c r="D586" s="550" t="s">
        <v>748</v>
      </c>
      <c r="E586" s="488">
        <v>610</v>
      </c>
      <c r="F586" s="528">
        <f>'ведом. 2025-2027'!AD305</f>
        <v>2499.8000000000002</v>
      </c>
      <c r="G586" s="530">
        <f>F586</f>
        <v>2499.8000000000002</v>
      </c>
      <c r="H586" s="528">
        <f>'ведом. 2025-2027'!AE305</f>
        <v>0</v>
      </c>
      <c r="I586" s="528"/>
      <c r="J586" s="528">
        <f>'ведом. 2025-2027'!AF305</f>
        <v>0</v>
      </c>
      <c r="K586" s="528"/>
      <c r="L586" s="527"/>
      <c r="N586" s="527"/>
      <c r="O586" s="527"/>
    </row>
    <row r="587" spans="1:15" s="525" customFormat="1" x14ac:dyDescent="0.25">
      <c r="A587" s="485" t="s">
        <v>742</v>
      </c>
      <c r="B587" s="459" t="s">
        <v>8</v>
      </c>
      <c r="C587" s="459" t="s">
        <v>7</v>
      </c>
      <c r="D587" s="550" t="s">
        <v>745</v>
      </c>
      <c r="E587" s="488"/>
      <c r="F587" s="528">
        <f>F588</f>
        <v>6017.1</v>
      </c>
      <c r="G587" s="528">
        <f t="shared" ref="G587:J589" si="143">G588</f>
        <v>4940</v>
      </c>
      <c r="H587" s="528">
        <f t="shared" si="143"/>
        <v>0</v>
      </c>
      <c r="I587" s="528"/>
      <c r="J587" s="528">
        <f t="shared" si="143"/>
        <v>0</v>
      </c>
      <c r="K587" s="528"/>
      <c r="L587" s="527"/>
      <c r="N587" s="527"/>
      <c r="O587" s="527"/>
    </row>
    <row r="588" spans="1:15" s="525" customFormat="1" ht="47.25" x14ac:dyDescent="0.25">
      <c r="A588" s="485" t="s">
        <v>743</v>
      </c>
      <c r="B588" s="459" t="s">
        <v>8</v>
      </c>
      <c r="C588" s="459" t="s">
        <v>7</v>
      </c>
      <c r="D588" s="550" t="s">
        <v>744</v>
      </c>
      <c r="E588" s="488"/>
      <c r="F588" s="528">
        <f>F589</f>
        <v>6017.1</v>
      </c>
      <c r="G588" s="528">
        <f t="shared" si="143"/>
        <v>4940</v>
      </c>
      <c r="H588" s="528">
        <f t="shared" si="143"/>
        <v>0</v>
      </c>
      <c r="I588" s="528"/>
      <c r="J588" s="528">
        <f t="shared" si="143"/>
        <v>0</v>
      </c>
      <c r="K588" s="528"/>
      <c r="L588" s="527"/>
      <c r="N588" s="527"/>
      <c r="O588" s="527"/>
    </row>
    <row r="589" spans="1:15" s="525" customFormat="1" ht="31.5" x14ac:dyDescent="0.25">
      <c r="A589" s="485" t="s">
        <v>60</v>
      </c>
      <c r="B589" s="459" t="s">
        <v>8</v>
      </c>
      <c r="C589" s="459" t="s">
        <v>7</v>
      </c>
      <c r="D589" s="550" t="s">
        <v>744</v>
      </c>
      <c r="E589" s="488">
        <v>600</v>
      </c>
      <c r="F589" s="528">
        <f>F590</f>
        <v>6017.1</v>
      </c>
      <c r="G589" s="528">
        <f t="shared" si="143"/>
        <v>4940</v>
      </c>
      <c r="H589" s="528">
        <f t="shared" si="143"/>
        <v>0</v>
      </c>
      <c r="I589" s="528"/>
      <c r="J589" s="528">
        <f t="shared" si="143"/>
        <v>0</v>
      </c>
      <c r="K589" s="528"/>
      <c r="L589" s="527"/>
      <c r="N589" s="527"/>
      <c r="O589" s="527"/>
    </row>
    <row r="590" spans="1:15" s="525" customFormat="1" x14ac:dyDescent="0.25">
      <c r="A590" s="485" t="s">
        <v>61</v>
      </c>
      <c r="B590" s="459" t="s">
        <v>8</v>
      </c>
      <c r="C590" s="459" t="s">
        <v>7</v>
      </c>
      <c r="D590" s="550" t="s">
        <v>744</v>
      </c>
      <c r="E590" s="488">
        <v>610</v>
      </c>
      <c r="F590" s="528">
        <f>'ведом. 2025-2027'!AD309</f>
        <v>6017.1</v>
      </c>
      <c r="G590" s="530">
        <v>4940</v>
      </c>
      <c r="H590" s="528">
        <f>'ведом. 2025-2027'!AE309</f>
        <v>0</v>
      </c>
      <c r="I590" s="528"/>
      <c r="J590" s="528">
        <f>'ведом. 2025-2027'!AF309</f>
        <v>0</v>
      </c>
      <c r="K590" s="528"/>
      <c r="L590" s="527"/>
      <c r="N590" s="527"/>
      <c r="O590" s="527"/>
    </row>
    <row r="591" spans="1:15" s="138" customFormat="1" x14ac:dyDescent="0.25">
      <c r="A591" s="389" t="s">
        <v>262</v>
      </c>
      <c r="B591" s="197" t="s">
        <v>8</v>
      </c>
      <c r="C591" s="4" t="s">
        <v>7</v>
      </c>
      <c r="D591" s="26" t="s">
        <v>100</v>
      </c>
      <c r="E591" s="330"/>
      <c r="F591" s="159">
        <f t="shared" ref="F591:K591" si="144">F597+F592</f>
        <v>77805.399999999994</v>
      </c>
      <c r="G591" s="310">
        <f t="shared" si="144"/>
        <v>5026</v>
      </c>
      <c r="H591" s="528">
        <f t="shared" si="144"/>
        <v>78119.7</v>
      </c>
      <c r="I591" s="528">
        <f t="shared" si="144"/>
        <v>5026</v>
      </c>
      <c r="J591" s="528">
        <f t="shared" si="144"/>
        <v>78468.3</v>
      </c>
      <c r="K591" s="528">
        <f t="shared" si="144"/>
        <v>5026</v>
      </c>
      <c r="L591" s="154"/>
      <c r="N591" s="154"/>
      <c r="O591" s="154"/>
    </row>
    <row r="592" spans="1:15" s="177" customFormat="1" x14ac:dyDescent="0.25">
      <c r="A592" s="258" t="s">
        <v>265</v>
      </c>
      <c r="B592" s="192" t="s">
        <v>8</v>
      </c>
      <c r="C592" s="4" t="s">
        <v>7</v>
      </c>
      <c r="D592" s="156" t="s">
        <v>117</v>
      </c>
      <c r="E592" s="330"/>
      <c r="F592" s="159">
        <f t="shared" ref="F592:K595" si="145">F593</f>
        <v>5026</v>
      </c>
      <c r="G592" s="310">
        <f t="shared" si="145"/>
        <v>5026</v>
      </c>
      <c r="H592" s="528">
        <f t="shared" si="145"/>
        <v>5026</v>
      </c>
      <c r="I592" s="528">
        <f t="shared" si="145"/>
        <v>5026</v>
      </c>
      <c r="J592" s="528">
        <f t="shared" si="145"/>
        <v>5026</v>
      </c>
      <c r="K592" s="528">
        <f t="shared" si="145"/>
        <v>5026</v>
      </c>
      <c r="L592" s="154"/>
      <c r="N592" s="154"/>
      <c r="O592" s="154"/>
    </row>
    <row r="593" spans="1:15" s="177" customFormat="1" ht="31.5" x14ac:dyDescent="0.25">
      <c r="A593" s="275" t="s">
        <v>266</v>
      </c>
      <c r="B593" s="192" t="s">
        <v>8</v>
      </c>
      <c r="C593" s="4" t="s">
        <v>7</v>
      </c>
      <c r="D593" s="156" t="s">
        <v>447</v>
      </c>
      <c r="E593" s="330"/>
      <c r="F593" s="159">
        <f t="shared" si="145"/>
        <v>5026</v>
      </c>
      <c r="G593" s="310">
        <f t="shared" si="145"/>
        <v>5026</v>
      </c>
      <c r="H593" s="528">
        <f t="shared" si="145"/>
        <v>5026</v>
      </c>
      <c r="I593" s="528">
        <f t="shared" si="145"/>
        <v>5026</v>
      </c>
      <c r="J593" s="528">
        <f t="shared" si="145"/>
        <v>5026</v>
      </c>
      <c r="K593" s="528">
        <f t="shared" si="145"/>
        <v>5026</v>
      </c>
      <c r="L593" s="154"/>
      <c r="N593" s="154"/>
      <c r="O593" s="154"/>
    </row>
    <row r="594" spans="1:15" s="177" customFormat="1" ht="141.75" x14ac:dyDescent="0.25">
      <c r="A594" s="259" t="s">
        <v>400</v>
      </c>
      <c r="B594" s="193" t="s">
        <v>8</v>
      </c>
      <c r="C594" s="187" t="s">
        <v>7</v>
      </c>
      <c r="D594" s="156" t="s">
        <v>471</v>
      </c>
      <c r="E594" s="330"/>
      <c r="F594" s="159">
        <f t="shared" si="145"/>
        <v>5026</v>
      </c>
      <c r="G594" s="310">
        <f t="shared" si="145"/>
        <v>5026</v>
      </c>
      <c r="H594" s="528">
        <f t="shared" si="145"/>
        <v>5026</v>
      </c>
      <c r="I594" s="528">
        <f t="shared" si="145"/>
        <v>5026</v>
      </c>
      <c r="J594" s="528">
        <f t="shared" si="145"/>
        <v>5026</v>
      </c>
      <c r="K594" s="528">
        <f t="shared" si="145"/>
        <v>5026</v>
      </c>
      <c r="L594" s="154"/>
      <c r="N594" s="154"/>
      <c r="O594" s="154"/>
    </row>
    <row r="595" spans="1:15" s="177" customFormat="1" ht="31.5" x14ac:dyDescent="0.25">
      <c r="A595" s="256" t="s">
        <v>60</v>
      </c>
      <c r="B595" s="192" t="s">
        <v>8</v>
      </c>
      <c r="C595" s="4" t="s">
        <v>7</v>
      </c>
      <c r="D595" s="156" t="s">
        <v>471</v>
      </c>
      <c r="E595" s="330">
        <v>600</v>
      </c>
      <c r="F595" s="159">
        <f t="shared" si="145"/>
        <v>5026</v>
      </c>
      <c r="G595" s="310">
        <f t="shared" si="145"/>
        <v>5026</v>
      </c>
      <c r="H595" s="528">
        <f t="shared" si="145"/>
        <v>5026</v>
      </c>
      <c r="I595" s="528">
        <f t="shared" si="145"/>
        <v>5026</v>
      </c>
      <c r="J595" s="528">
        <f t="shared" si="145"/>
        <v>5026</v>
      </c>
      <c r="K595" s="528">
        <f t="shared" si="145"/>
        <v>5026</v>
      </c>
      <c r="L595" s="154"/>
      <c r="N595" s="154"/>
      <c r="O595" s="154"/>
    </row>
    <row r="596" spans="1:15" s="177" customFormat="1" x14ac:dyDescent="0.25">
      <c r="A596" s="256" t="s">
        <v>61</v>
      </c>
      <c r="B596" s="192" t="s">
        <v>8</v>
      </c>
      <c r="C596" s="4" t="s">
        <v>7</v>
      </c>
      <c r="D596" s="156" t="s">
        <v>471</v>
      </c>
      <c r="E596" s="330">
        <v>610</v>
      </c>
      <c r="F596" s="159">
        <f>'ведом. 2025-2027'!AD624</f>
        <v>5026</v>
      </c>
      <c r="G596" s="310">
        <f>F596</f>
        <v>5026</v>
      </c>
      <c r="H596" s="528">
        <f>'ведом. 2025-2027'!AE624</f>
        <v>5026</v>
      </c>
      <c r="I596" s="528">
        <f>H596</f>
        <v>5026</v>
      </c>
      <c r="J596" s="528">
        <f>'ведом. 2025-2027'!AF624</f>
        <v>5026</v>
      </c>
      <c r="K596" s="528">
        <f>J596</f>
        <v>5026</v>
      </c>
      <c r="L596" s="154"/>
      <c r="N596" s="154"/>
      <c r="O596" s="154"/>
    </row>
    <row r="597" spans="1:15" s="138" customFormat="1" ht="31.5" x14ac:dyDescent="0.25">
      <c r="A597" s="258" t="s">
        <v>475</v>
      </c>
      <c r="B597" s="197" t="s">
        <v>8</v>
      </c>
      <c r="C597" s="4" t="s">
        <v>7</v>
      </c>
      <c r="D597" s="156" t="s">
        <v>101</v>
      </c>
      <c r="E597" s="344"/>
      <c r="F597" s="159">
        <f>F598+F603</f>
        <v>72779.399999999994</v>
      </c>
      <c r="G597" s="310"/>
      <c r="H597" s="528">
        <f>H598+H603</f>
        <v>73093.7</v>
      </c>
      <c r="I597" s="528"/>
      <c r="J597" s="528">
        <f>J598+J603</f>
        <v>73442.3</v>
      </c>
      <c r="K597" s="528"/>
      <c r="L597" s="154"/>
      <c r="N597" s="154"/>
      <c r="O597" s="154"/>
    </row>
    <row r="598" spans="1:15" s="138" customFormat="1" ht="31.5" x14ac:dyDescent="0.25">
      <c r="A598" s="258" t="s">
        <v>476</v>
      </c>
      <c r="B598" s="197" t="s">
        <v>8</v>
      </c>
      <c r="C598" s="4" t="s">
        <v>7</v>
      </c>
      <c r="D598" s="156" t="s">
        <v>477</v>
      </c>
      <c r="E598" s="344"/>
      <c r="F598" s="159">
        <f>F599</f>
        <v>58226.1</v>
      </c>
      <c r="G598" s="528"/>
      <c r="H598" s="528">
        <f t="shared" ref="H598:J598" si="146">H599</f>
        <v>58446.7</v>
      </c>
      <c r="I598" s="528"/>
      <c r="J598" s="528">
        <f t="shared" si="146"/>
        <v>58691.4</v>
      </c>
      <c r="K598" s="528"/>
      <c r="L598" s="154"/>
      <c r="N598" s="154"/>
      <c r="O598" s="154"/>
    </row>
    <row r="599" spans="1:15" s="138" customFormat="1" ht="31.5" x14ac:dyDescent="0.25">
      <c r="A599" s="258" t="s">
        <v>268</v>
      </c>
      <c r="B599" s="197" t="s">
        <v>8</v>
      </c>
      <c r="C599" s="4" t="s">
        <v>7</v>
      </c>
      <c r="D599" s="156" t="s">
        <v>478</v>
      </c>
      <c r="E599" s="346"/>
      <c r="F599" s="159">
        <f>F600</f>
        <v>58226.1</v>
      </c>
      <c r="G599" s="159"/>
      <c r="H599" s="528">
        <f>H600</f>
        <v>58446.7</v>
      </c>
      <c r="I599" s="528"/>
      <c r="J599" s="528">
        <f>J600</f>
        <v>58691.4</v>
      </c>
      <c r="K599" s="528"/>
      <c r="L599" s="154"/>
      <c r="N599" s="154"/>
      <c r="O599" s="154"/>
    </row>
    <row r="600" spans="1:15" s="177" customFormat="1" ht="31.5" x14ac:dyDescent="0.25">
      <c r="A600" s="379" t="s">
        <v>331</v>
      </c>
      <c r="B600" s="197" t="s">
        <v>8</v>
      </c>
      <c r="C600" s="4" t="s">
        <v>7</v>
      </c>
      <c r="D600" s="156" t="s">
        <v>479</v>
      </c>
      <c r="E600" s="347"/>
      <c r="F600" s="159">
        <f>F602</f>
        <v>58226.1</v>
      </c>
      <c r="G600" s="310"/>
      <c r="H600" s="528">
        <f>H602</f>
        <v>58446.7</v>
      </c>
      <c r="I600" s="528"/>
      <c r="J600" s="528">
        <f>J602</f>
        <v>58691.4</v>
      </c>
      <c r="K600" s="528"/>
      <c r="L600" s="154"/>
      <c r="N600" s="154"/>
      <c r="O600" s="154"/>
    </row>
    <row r="601" spans="1:15" s="177" customFormat="1" ht="31.5" x14ac:dyDescent="0.25">
      <c r="A601" s="379" t="s">
        <v>60</v>
      </c>
      <c r="B601" s="197" t="s">
        <v>8</v>
      </c>
      <c r="C601" s="4" t="s">
        <v>7</v>
      </c>
      <c r="D601" s="156" t="s">
        <v>479</v>
      </c>
      <c r="E601" s="330">
        <v>600</v>
      </c>
      <c r="F601" s="159">
        <f>F602</f>
        <v>58226.1</v>
      </c>
      <c r="G601" s="310"/>
      <c r="H601" s="528">
        <f>H602</f>
        <v>58446.7</v>
      </c>
      <c r="I601" s="528"/>
      <c r="J601" s="528">
        <f>J602</f>
        <v>58691.4</v>
      </c>
      <c r="K601" s="528"/>
      <c r="L601" s="154"/>
      <c r="N601" s="154"/>
      <c r="O601" s="154"/>
    </row>
    <row r="602" spans="1:15" s="177" customFormat="1" x14ac:dyDescent="0.25">
      <c r="A602" s="379" t="s">
        <v>61</v>
      </c>
      <c r="B602" s="197" t="s">
        <v>8</v>
      </c>
      <c r="C602" s="4" t="s">
        <v>7</v>
      </c>
      <c r="D602" s="156" t="s">
        <v>479</v>
      </c>
      <c r="E602" s="330">
        <v>610</v>
      </c>
      <c r="F602" s="159">
        <f>'ведом. 2025-2027'!AD630</f>
        <v>58226.1</v>
      </c>
      <c r="G602" s="310"/>
      <c r="H602" s="528">
        <f>'ведом. 2025-2027'!AE630</f>
        <v>58446.7</v>
      </c>
      <c r="I602" s="528"/>
      <c r="J602" s="528">
        <f>'ведом. 2025-2027'!AF630</f>
        <v>58691.4</v>
      </c>
      <c r="K602" s="528"/>
      <c r="L602" s="154"/>
      <c r="N602" s="154"/>
      <c r="O602" s="154"/>
    </row>
    <row r="603" spans="1:15" s="138" customFormat="1" ht="31.5" x14ac:dyDescent="0.25">
      <c r="A603" s="258" t="s">
        <v>480</v>
      </c>
      <c r="B603" s="197" t="s">
        <v>8</v>
      </c>
      <c r="C603" s="4" t="s">
        <v>7</v>
      </c>
      <c r="D603" s="156" t="s">
        <v>481</v>
      </c>
      <c r="E603" s="330"/>
      <c r="F603" s="159">
        <f>F604</f>
        <v>14553.3</v>
      </c>
      <c r="G603" s="310"/>
      <c r="H603" s="528">
        <f>H604</f>
        <v>14647</v>
      </c>
      <c r="I603" s="528"/>
      <c r="J603" s="528">
        <f>J604</f>
        <v>14750.9</v>
      </c>
      <c r="K603" s="528"/>
      <c r="L603" s="154"/>
      <c r="N603" s="154"/>
      <c r="O603" s="154"/>
    </row>
    <row r="604" spans="1:15" s="138" customFormat="1" ht="31.5" x14ac:dyDescent="0.25">
      <c r="A604" s="259" t="s">
        <v>156</v>
      </c>
      <c r="B604" s="197" t="s">
        <v>8</v>
      </c>
      <c r="C604" s="4" t="s">
        <v>7</v>
      </c>
      <c r="D604" s="156" t="s">
        <v>482</v>
      </c>
      <c r="E604" s="330"/>
      <c r="F604" s="159">
        <f>F605+F609</f>
        <v>14553.3</v>
      </c>
      <c r="G604" s="310"/>
      <c r="H604" s="528">
        <f>H605+H609</f>
        <v>14647</v>
      </c>
      <c r="I604" s="528"/>
      <c r="J604" s="528">
        <f>J605+J609</f>
        <v>14750.9</v>
      </c>
      <c r="K604" s="528"/>
      <c r="L604" s="154"/>
      <c r="N604" s="154"/>
      <c r="O604" s="154"/>
    </row>
    <row r="605" spans="1:15" s="138" customFormat="1" ht="31.5" x14ac:dyDescent="0.25">
      <c r="A605" s="379" t="s">
        <v>60</v>
      </c>
      <c r="B605" s="197" t="s">
        <v>8</v>
      </c>
      <c r="C605" s="4" t="s">
        <v>7</v>
      </c>
      <c r="D605" s="156" t="s">
        <v>482</v>
      </c>
      <c r="E605" s="330">
        <v>600</v>
      </c>
      <c r="F605" s="159">
        <f>F606+F607+F608</f>
        <v>14177</v>
      </c>
      <c r="G605" s="310"/>
      <c r="H605" s="528">
        <f>H606+H607+H608</f>
        <v>14270.7</v>
      </c>
      <c r="I605" s="528"/>
      <c r="J605" s="528">
        <f>J606+J607+J608</f>
        <v>14374.6</v>
      </c>
      <c r="K605" s="528"/>
      <c r="L605" s="154"/>
      <c r="N605" s="154"/>
      <c r="O605" s="154"/>
    </row>
    <row r="606" spans="1:15" s="138" customFormat="1" x14ac:dyDescent="0.25">
      <c r="A606" s="379" t="s">
        <v>61</v>
      </c>
      <c r="B606" s="197" t="s">
        <v>8</v>
      </c>
      <c r="C606" s="4" t="s">
        <v>7</v>
      </c>
      <c r="D606" s="156" t="s">
        <v>482</v>
      </c>
      <c r="E606" s="330">
        <v>610</v>
      </c>
      <c r="F606" s="159">
        <f>'ведом. 2025-2027'!AD634</f>
        <v>12919.599999999999</v>
      </c>
      <c r="G606" s="310"/>
      <c r="H606" s="528">
        <f>'ведом. 2025-2027'!AE634</f>
        <v>13013.3</v>
      </c>
      <c r="I606" s="528"/>
      <c r="J606" s="528">
        <f>'ведом. 2025-2027'!AF634</f>
        <v>13117.199999999999</v>
      </c>
      <c r="K606" s="528"/>
      <c r="L606" s="154"/>
      <c r="N606" s="154"/>
      <c r="O606" s="154"/>
    </row>
    <row r="607" spans="1:15" s="177" customFormat="1" x14ac:dyDescent="0.25">
      <c r="A607" s="256" t="s">
        <v>130</v>
      </c>
      <c r="B607" s="197" t="s">
        <v>8</v>
      </c>
      <c r="C607" s="4" t="s">
        <v>7</v>
      </c>
      <c r="D607" s="156" t="s">
        <v>482</v>
      </c>
      <c r="E607" s="330">
        <v>620</v>
      </c>
      <c r="F607" s="159">
        <f>'ведом. 2025-2027'!AD635</f>
        <v>628.70000000000005</v>
      </c>
      <c r="G607" s="310"/>
      <c r="H607" s="528">
        <f>'ведом. 2025-2027'!AE635</f>
        <v>628.70000000000005</v>
      </c>
      <c r="I607" s="528"/>
      <c r="J607" s="528">
        <f>'ведом. 2025-2027'!AF635</f>
        <v>628.70000000000005</v>
      </c>
      <c r="K607" s="528"/>
      <c r="L607" s="154"/>
      <c r="N607" s="154"/>
      <c r="O607" s="154"/>
    </row>
    <row r="608" spans="1:15" s="177" customFormat="1" ht="47.25" x14ac:dyDescent="0.25">
      <c r="A608" s="256" t="s">
        <v>364</v>
      </c>
      <c r="B608" s="197" t="s">
        <v>8</v>
      </c>
      <c r="C608" s="4" t="s">
        <v>7</v>
      </c>
      <c r="D608" s="156" t="s">
        <v>482</v>
      </c>
      <c r="E608" s="330">
        <v>630</v>
      </c>
      <c r="F608" s="159">
        <f>'ведом. 2025-2027'!AD636</f>
        <v>628.70000000000005</v>
      </c>
      <c r="G608" s="310"/>
      <c r="H608" s="528">
        <f>'ведом. 2025-2027'!AE636</f>
        <v>628.70000000000005</v>
      </c>
      <c r="I608" s="528"/>
      <c r="J608" s="528">
        <f>'ведом. 2025-2027'!AF636</f>
        <v>628.70000000000005</v>
      </c>
      <c r="K608" s="528"/>
      <c r="L608" s="154"/>
      <c r="N608" s="154"/>
      <c r="O608" s="154"/>
    </row>
    <row r="609" spans="1:15" s="177" customFormat="1" x14ac:dyDescent="0.25">
      <c r="A609" s="256" t="s">
        <v>42</v>
      </c>
      <c r="B609" s="197" t="s">
        <v>8</v>
      </c>
      <c r="C609" s="4" t="s">
        <v>7</v>
      </c>
      <c r="D609" s="156" t="s">
        <v>482</v>
      </c>
      <c r="E609" s="330">
        <v>800</v>
      </c>
      <c r="F609" s="159">
        <f>F610</f>
        <v>376.3</v>
      </c>
      <c r="G609" s="310"/>
      <c r="H609" s="528">
        <f>H610</f>
        <v>376.3</v>
      </c>
      <c r="I609" s="528"/>
      <c r="J609" s="528">
        <f>J610</f>
        <v>376.3</v>
      </c>
      <c r="K609" s="528"/>
      <c r="L609" s="154"/>
      <c r="N609" s="154"/>
      <c r="O609" s="154"/>
    </row>
    <row r="610" spans="1:15" s="177" customFormat="1" ht="31.5" x14ac:dyDescent="0.25">
      <c r="A610" s="256" t="s">
        <v>121</v>
      </c>
      <c r="B610" s="197" t="s">
        <v>8</v>
      </c>
      <c r="C610" s="4" t="s">
        <v>7</v>
      </c>
      <c r="D610" s="156" t="s">
        <v>482</v>
      </c>
      <c r="E610" s="330">
        <v>810</v>
      </c>
      <c r="F610" s="159">
        <f>'ведом. 2025-2027'!AD638</f>
        <v>376.3</v>
      </c>
      <c r="G610" s="310"/>
      <c r="H610" s="528">
        <f>'ведом. 2025-2027'!AE638</f>
        <v>376.3</v>
      </c>
      <c r="I610" s="528"/>
      <c r="J610" s="528">
        <f>'ведом. 2025-2027'!AF638</f>
        <v>376.3</v>
      </c>
      <c r="K610" s="528"/>
      <c r="L610" s="154"/>
      <c r="N610" s="154"/>
      <c r="O610" s="154"/>
    </row>
    <row r="611" spans="1:15" s="138" customFormat="1" x14ac:dyDescent="0.25">
      <c r="A611" s="379" t="s">
        <v>135</v>
      </c>
      <c r="B611" s="192" t="s">
        <v>8</v>
      </c>
      <c r="C611" s="4" t="s">
        <v>8</v>
      </c>
      <c r="D611" s="26"/>
      <c r="E611" s="329"/>
      <c r="F611" s="159">
        <f>F612+F618</f>
        <v>2876.2999999999997</v>
      </c>
      <c r="G611" s="159"/>
      <c r="H611" s="528">
        <f>H612+H618</f>
        <v>2157.9</v>
      </c>
      <c r="I611" s="528"/>
      <c r="J611" s="528">
        <f>J612+J618</f>
        <v>2246.4</v>
      </c>
      <c r="K611" s="528"/>
      <c r="L611" s="154"/>
      <c r="N611" s="154"/>
      <c r="O611" s="154"/>
    </row>
    <row r="612" spans="1:15" s="138" customFormat="1" ht="31.5" x14ac:dyDescent="0.25">
      <c r="A612" s="258" t="s">
        <v>161</v>
      </c>
      <c r="B612" s="192" t="s">
        <v>8</v>
      </c>
      <c r="C612" s="4" t="s">
        <v>8</v>
      </c>
      <c r="D612" s="26" t="s">
        <v>102</v>
      </c>
      <c r="E612" s="329"/>
      <c r="F612" s="159">
        <f>F613</f>
        <v>295.2</v>
      </c>
      <c r="G612" s="310"/>
      <c r="H612" s="528">
        <f>H613</f>
        <v>295.2</v>
      </c>
      <c r="I612" s="528"/>
      <c r="J612" s="528">
        <f>J613</f>
        <v>295.2</v>
      </c>
      <c r="K612" s="528"/>
      <c r="L612" s="154"/>
      <c r="N612" s="154"/>
      <c r="O612" s="154"/>
    </row>
    <row r="613" spans="1:15" s="138" customFormat="1" x14ac:dyDescent="0.25">
      <c r="A613" s="262" t="s">
        <v>162</v>
      </c>
      <c r="B613" s="192" t="s">
        <v>8</v>
      </c>
      <c r="C613" s="4" t="s">
        <v>8</v>
      </c>
      <c r="D613" s="26" t="s">
        <v>106</v>
      </c>
      <c r="E613" s="329"/>
      <c r="F613" s="159">
        <f>F614</f>
        <v>295.2</v>
      </c>
      <c r="G613" s="310"/>
      <c r="H613" s="528">
        <f>H614</f>
        <v>295.2</v>
      </c>
      <c r="I613" s="528"/>
      <c r="J613" s="528">
        <f>J614</f>
        <v>295.2</v>
      </c>
      <c r="K613" s="528"/>
      <c r="L613" s="154"/>
      <c r="N613" s="154"/>
      <c r="O613" s="154"/>
    </row>
    <row r="614" spans="1:15" s="138" customFormat="1" ht="31.5" x14ac:dyDescent="0.25">
      <c r="A614" s="281" t="s">
        <v>527</v>
      </c>
      <c r="B614" s="192" t="s">
        <v>8</v>
      </c>
      <c r="C614" s="4" t="s">
        <v>8</v>
      </c>
      <c r="D614" s="156" t="s">
        <v>166</v>
      </c>
      <c r="E614" s="329"/>
      <c r="F614" s="159">
        <f>F615</f>
        <v>295.2</v>
      </c>
      <c r="G614" s="310"/>
      <c r="H614" s="528">
        <f>H615</f>
        <v>295.2</v>
      </c>
      <c r="I614" s="528"/>
      <c r="J614" s="528">
        <f>J615</f>
        <v>295.2</v>
      </c>
      <c r="K614" s="528"/>
      <c r="L614" s="154"/>
      <c r="N614" s="154"/>
      <c r="O614" s="154"/>
    </row>
    <row r="615" spans="1:15" s="138" customFormat="1" ht="31.5" x14ac:dyDescent="0.25">
      <c r="A615" s="262" t="s">
        <v>598</v>
      </c>
      <c r="B615" s="192" t="s">
        <v>8</v>
      </c>
      <c r="C615" s="4" t="s">
        <v>8</v>
      </c>
      <c r="D615" s="295" t="s">
        <v>599</v>
      </c>
      <c r="E615" s="329"/>
      <c r="F615" s="159">
        <f>F616</f>
        <v>295.2</v>
      </c>
      <c r="G615" s="310"/>
      <c r="H615" s="528">
        <f>H616</f>
        <v>295.2</v>
      </c>
      <c r="I615" s="528"/>
      <c r="J615" s="528">
        <f>J616</f>
        <v>295.2</v>
      </c>
      <c r="K615" s="528"/>
      <c r="L615" s="154"/>
      <c r="N615" s="154"/>
      <c r="O615" s="154"/>
    </row>
    <row r="616" spans="1:15" s="138" customFormat="1" x14ac:dyDescent="0.25">
      <c r="A616" s="256" t="s">
        <v>120</v>
      </c>
      <c r="B616" s="192" t="s">
        <v>8</v>
      </c>
      <c r="C616" s="4" t="s">
        <v>8</v>
      </c>
      <c r="D616" s="295" t="s">
        <v>599</v>
      </c>
      <c r="E616" s="330">
        <v>200</v>
      </c>
      <c r="F616" s="159">
        <f>F617</f>
        <v>295.2</v>
      </c>
      <c r="G616" s="310"/>
      <c r="H616" s="528">
        <f>H617</f>
        <v>295.2</v>
      </c>
      <c r="I616" s="528"/>
      <c r="J616" s="528">
        <f>J617</f>
        <v>295.2</v>
      </c>
      <c r="K616" s="528"/>
      <c r="L616" s="154"/>
      <c r="N616" s="154"/>
      <c r="O616" s="154"/>
    </row>
    <row r="617" spans="1:15" s="138" customFormat="1" ht="31.5" x14ac:dyDescent="0.25">
      <c r="A617" s="256" t="s">
        <v>52</v>
      </c>
      <c r="B617" s="192" t="s">
        <v>8</v>
      </c>
      <c r="C617" s="4" t="s">
        <v>8</v>
      </c>
      <c r="D617" s="295" t="s">
        <v>599</v>
      </c>
      <c r="E617" s="330">
        <v>240</v>
      </c>
      <c r="F617" s="159">
        <f>'ведом. 2025-2027'!AD316</f>
        <v>295.2</v>
      </c>
      <c r="G617" s="310"/>
      <c r="H617" s="528">
        <f>'ведом. 2025-2027'!AE316</f>
        <v>295.2</v>
      </c>
      <c r="I617" s="528"/>
      <c r="J617" s="528">
        <f>'ведом. 2025-2027'!AF316</f>
        <v>295.2</v>
      </c>
      <c r="K617" s="528"/>
      <c r="L617" s="154"/>
      <c r="N617" s="154"/>
      <c r="O617" s="154"/>
    </row>
    <row r="618" spans="1:15" s="138" customFormat="1" ht="31.5" x14ac:dyDescent="0.25">
      <c r="A618" s="258" t="s">
        <v>298</v>
      </c>
      <c r="B618" s="192" t="s">
        <v>8</v>
      </c>
      <c r="C618" s="4" t="s">
        <v>8</v>
      </c>
      <c r="D618" s="156" t="s">
        <v>132</v>
      </c>
      <c r="E618" s="330"/>
      <c r="F618" s="159">
        <f>F619</f>
        <v>2581.1</v>
      </c>
      <c r="G618" s="310"/>
      <c r="H618" s="528">
        <f>H619</f>
        <v>1862.7</v>
      </c>
      <c r="I618" s="528"/>
      <c r="J618" s="528">
        <f>J619</f>
        <v>1951.2</v>
      </c>
      <c r="K618" s="528"/>
      <c r="L618" s="154"/>
      <c r="N618" s="154"/>
      <c r="O618" s="154"/>
    </row>
    <row r="619" spans="1:15" s="138" customFormat="1" x14ac:dyDescent="0.25">
      <c r="A619" s="258" t="s">
        <v>307</v>
      </c>
      <c r="B619" s="11" t="s">
        <v>8</v>
      </c>
      <c r="C619" s="190" t="s">
        <v>8</v>
      </c>
      <c r="D619" s="156" t="s">
        <v>308</v>
      </c>
      <c r="E619" s="330"/>
      <c r="F619" s="159">
        <f>F620+F626</f>
        <v>2581.1</v>
      </c>
      <c r="G619" s="159"/>
      <c r="H619" s="528">
        <f>H620+H626</f>
        <v>1862.7</v>
      </c>
      <c r="I619" s="528"/>
      <c r="J619" s="528">
        <f>J620+J626</f>
        <v>1951.2</v>
      </c>
      <c r="K619" s="528"/>
      <c r="L619" s="154"/>
      <c r="N619" s="154"/>
      <c r="O619" s="154"/>
    </row>
    <row r="620" spans="1:15" s="138" customFormat="1" x14ac:dyDescent="0.25">
      <c r="A620" s="276" t="s">
        <v>513</v>
      </c>
      <c r="B620" s="11" t="s">
        <v>8</v>
      </c>
      <c r="C620" s="190" t="s">
        <v>8</v>
      </c>
      <c r="D620" s="156" t="s">
        <v>309</v>
      </c>
      <c r="E620" s="330"/>
      <c r="F620" s="159">
        <f>F621</f>
        <v>1330.6</v>
      </c>
      <c r="G620" s="159"/>
      <c r="H620" s="528">
        <f>H621</f>
        <v>612.20000000000005</v>
      </c>
      <c r="I620" s="528"/>
      <c r="J620" s="528">
        <f>J621</f>
        <v>700.7</v>
      </c>
      <c r="K620" s="528"/>
      <c r="L620" s="154"/>
      <c r="N620" s="154"/>
      <c r="O620" s="154"/>
    </row>
    <row r="621" spans="1:15" s="138" customFormat="1" ht="36" customHeight="1" x14ac:dyDescent="0.25">
      <c r="A621" s="282" t="s">
        <v>781</v>
      </c>
      <c r="B621" s="192" t="s">
        <v>8</v>
      </c>
      <c r="C621" s="4" t="s">
        <v>8</v>
      </c>
      <c r="D621" s="156" t="s">
        <v>310</v>
      </c>
      <c r="E621" s="330"/>
      <c r="F621" s="159">
        <f>F622+F624</f>
        <v>1330.6</v>
      </c>
      <c r="G621" s="528"/>
      <c r="H621" s="528">
        <f t="shared" ref="H621:J621" si="147">H622+H624</f>
        <v>612.20000000000005</v>
      </c>
      <c r="I621" s="528"/>
      <c r="J621" s="528">
        <f t="shared" si="147"/>
        <v>700.7</v>
      </c>
      <c r="K621" s="528"/>
      <c r="L621" s="154"/>
      <c r="N621" s="154"/>
      <c r="O621" s="154"/>
    </row>
    <row r="622" spans="1:15" s="138" customFormat="1" x14ac:dyDescent="0.25">
      <c r="A622" s="256" t="s">
        <v>120</v>
      </c>
      <c r="B622" s="11" t="s">
        <v>8</v>
      </c>
      <c r="C622" s="190" t="s">
        <v>8</v>
      </c>
      <c r="D622" s="156" t="s">
        <v>310</v>
      </c>
      <c r="E622" s="330">
        <v>200</v>
      </c>
      <c r="F622" s="159">
        <f>F623</f>
        <v>679.99999999999989</v>
      </c>
      <c r="G622" s="355"/>
      <c r="H622" s="528">
        <f>H623</f>
        <v>450.00000000000006</v>
      </c>
      <c r="I622" s="163"/>
      <c r="J622" s="528">
        <f>J623</f>
        <v>450.00000000000006</v>
      </c>
      <c r="K622" s="163"/>
      <c r="L622" s="154"/>
      <c r="N622" s="154"/>
      <c r="O622" s="154"/>
    </row>
    <row r="623" spans="1:15" s="138" customFormat="1" ht="31.5" x14ac:dyDescent="0.25">
      <c r="A623" s="256" t="s">
        <v>52</v>
      </c>
      <c r="B623" s="11" t="s">
        <v>8</v>
      </c>
      <c r="C623" s="190" t="s">
        <v>8</v>
      </c>
      <c r="D623" s="156" t="s">
        <v>310</v>
      </c>
      <c r="E623" s="330">
        <v>240</v>
      </c>
      <c r="F623" s="159">
        <f>'ведом. 2025-2027'!AD322</f>
        <v>679.99999999999989</v>
      </c>
      <c r="G623" s="310"/>
      <c r="H623" s="528">
        <f>'ведом. 2025-2027'!AE322</f>
        <v>450.00000000000006</v>
      </c>
      <c r="I623" s="528"/>
      <c r="J623" s="528">
        <f>'ведом. 2025-2027'!AF322</f>
        <v>450.00000000000006</v>
      </c>
      <c r="K623" s="528"/>
      <c r="L623" s="154"/>
      <c r="N623" s="154"/>
      <c r="O623" s="154"/>
    </row>
    <row r="624" spans="1:15" s="525" customFormat="1" ht="31.5" x14ac:dyDescent="0.25">
      <c r="A624" s="485" t="s">
        <v>60</v>
      </c>
      <c r="B624" s="480" t="s">
        <v>8</v>
      </c>
      <c r="C624" s="480" t="s">
        <v>8</v>
      </c>
      <c r="D624" s="550" t="s">
        <v>310</v>
      </c>
      <c r="E624" s="460">
        <v>600</v>
      </c>
      <c r="F624" s="528">
        <f>F625</f>
        <v>650.6</v>
      </c>
      <c r="G624" s="528"/>
      <c r="H624" s="528">
        <f t="shared" ref="H624:J624" si="148">H625</f>
        <v>162.19999999999999</v>
      </c>
      <c r="I624" s="528"/>
      <c r="J624" s="528">
        <f t="shared" si="148"/>
        <v>250.7</v>
      </c>
      <c r="K624" s="528"/>
      <c r="L624" s="527"/>
      <c r="N624" s="527"/>
      <c r="O624" s="527"/>
    </row>
    <row r="625" spans="1:15" s="525" customFormat="1" x14ac:dyDescent="0.25">
      <c r="A625" s="485" t="s">
        <v>61</v>
      </c>
      <c r="B625" s="480" t="s">
        <v>8</v>
      </c>
      <c r="C625" s="480" t="s">
        <v>8</v>
      </c>
      <c r="D625" s="550" t="s">
        <v>310</v>
      </c>
      <c r="E625" s="460">
        <v>610</v>
      </c>
      <c r="F625" s="528">
        <f>'ведом. 2025-2027'!AD324</f>
        <v>650.6</v>
      </c>
      <c r="G625" s="530"/>
      <c r="H625" s="528">
        <f>'ведом. 2025-2027'!AE324</f>
        <v>162.19999999999999</v>
      </c>
      <c r="I625" s="528"/>
      <c r="J625" s="528">
        <f>'ведом. 2025-2027'!AF324</f>
        <v>250.7</v>
      </c>
      <c r="K625" s="528"/>
      <c r="L625" s="527"/>
      <c r="N625" s="527"/>
      <c r="O625" s="527"/>
    </row>
    <row r="626" spans="1:15" s="177" customFormat="1" ht="63" x14ac:dyDescent="0.25">
      <c r="A626" s="380" t="s">
        <v>579</v>
      </c>
      <c r="B626" s="11" t="s">
        <v>8</v>
      </c>
      <c r="C626" s="190" t="s">
        <v>8</v>
      </c>
      <c r="D626" s="313" t="s">
        <v>580</v>
      </c>
      <c r="E626" s="330"/>
      <c r="F626" s="159">
        <f>F627</f>
        <v>1250.5</v>
      </c>
      <c r="G626" s="310"/>
      <c r="H626" s="528">
        <f>H627</f>
        <v>1250.5</v>
      </c>
      <c r="I626" s="528"/>
      <c r="J626" s="528">
        <f>J627</f>
        <v>1250.5</v>
      </c>
      <c r="K626" s="528"/>
      <c r="L626" s="154"/>
      <c r="N626" s="154"/>
      <c r="O626" s="154"/>
    </row>
    <row r="627" spans="1:15" s="177" customFormat="1" ht="33.75" customHeight="1" x14ac:dyDescent="0.25">
      <c r="A627" s="380" t="s">
        <v>782</v>
      </c>
      <c r="B627" s="11" t="s">
        <v>8</v>
      </c>
      <c r="C627" s="190" t="s">
        <v>8</v>
      </c>
      <c r="D627" s="313" t="s">
        <v>581</v>
      </c>
      <c r="E627" s="330"/>
      <c r="F627" s="159">
        <f>F628</f>
        <v>1250.5</v>
      </c>
      <c r="G627" s="310"/>
      <c r="H627" s="528">
        <f>H628</f>
        <v>1250.5</v>
      </c>
      <c r="I627" s="528"/>
      <c r="J627" s="528">
        <f>J628</f>
        <v>1250.5</v>
      </c>
      <c r="K627" s="528"/>
      <c r="L627" s="154"/>
      <c r="N627" s="154"/>
      <c r="O627" s="154"/>
    </row>
    <row r="628" spans="1:15" s="177" customFormat="1" ht="31.5" x14ac:dyDescent="0.25">
      <c r="A628" s="379" t="s">
        <v>60</v>
      </c>
      <c r="B628" s="11" t="s">
        <v>8</v>
      </c>
      <c r="C628" s="190" t="s">
        <v>8</v>
      </c>
      <c r="D628" s="313" t="s">
        <v>581</v>
      </c>
      <c r="E628" s="330">
        <v>600</v>
      </c>
      <c r="F628" s="159">
        <f>F629</f>
        <v>1250.5</v>
      </c>
      <c r="G628" s="310"/>
      <c r="H628" s="528">
        <f>H629</f>
        <v>1250.5</v>
      </c>
      <c r="I628" s="528"/>
      <c r="J628" s="528">
        <f>J629</f>
        <v>1250.5</v>
      </c>
      <c r="K628" s="528"/>
      <c r="L628" s="154"/>
      <c r="N628" s="154"/>
      <c r="O628" s="154"/>
    </row>
    <row r="629" spans="1:15" s="177" customFormat="1" x14ac:dyDescent="0.25">
      <c r="A629" s="379" t="s">
        <v>61</v>
      </c>
      <c r="B629" s="11" t="s">
        <v>8</v>
      </c>
      <c r="C629" s="190" t="s">
        <v>8</v>
      </c>
      <c r="D629" s="313" t="s">
        <v>581</v>
      </c>
      <c r="E629" s="330">
        <v>610</v>
      </c>
      <c r="F629" s="159">
        <f>'ведом. 2025-2027'!AD645</f>
        <v>1250.5</v>
      </c>
      <c r="G629" s="310"/>
      <c r="H629" s="528">
        <f>'ведом. 2025-2027'!AE645</f>
        <v>1250.5</v>
      </c>
      <c r="I629" s="528"/>
      <c r="J629" s="528">
        <f>'ведом. 2025-2027'!AF645</f>
        <v>1250.5</v>
      </c>
      <c r="K629" s="528"/>
      <c r="L629" s="154"/>
      <c r="N629" s="154"/>
      <c r="O629" s="154"/>
    </row>
    <row r="630" spans="1:15" s="138" customFormat="1" x14ac:dyDescent="0.25">
      <c r="A630" s="379" t="s">
        <v>38</v>
      </c>
      <c r="B630" s="192" t="s">
        <v>8</v>
      </c>
      <c r="C630" s="4" t="s">
        <v>22</v>
      </c>
      <c r="D630" s="26"/>
      <c r="E630" s="330"/>
      <c r="F630" s="159">
        <f t="shared" ref="F630:K630" si="149">F631+F647+F661</f>
        <v>33668.100000000006</v>
      </c>
      <c r="G630" s="310">
        <f t="shared" si="149"/>
        <v>4061</v>
      </c>
      <c r="H630" s="528">
        <f t="shared" si="149"/>
        <v>33009.100000000006</v>
      </c>
      <c r="I630" s="528">
        <f t="shared" si="149"/>
        <v>4229</v>
      </c>
      <c r="J630" s="528">
        <f t="shared" si="149"/>
        <v>33066.100000000006</v>
      </c>
      <c r="K630" s="528">
        <f t="shared" si="149"/>
        <v>4262</v>
      </c>
      <c r="L630" s="154"/>
      <c r="N630" s="154"/>
      <c r="O630" s="154"/>
    </row>
    <row r="631" spans="1:15" s="138" customFormat="1" x14ac:dyDescent="0.25">
      <c r="A631" s="389" t="s">
        <v>262</v>
      </c>
      <c r="B631" s="192" t="s">
        <v>8</v>
      </c>
      <c r="C631" s="4" t="s">
        <v>22</v>
      </c>
      <c r="D631" s="26" t="s">
        <v>100</v>
      </c>
      <c r="E631" s="329"/>
      <c r="F631" s="159">
        <f>F632</f>
        <v>25755.100000000002</v>
      </c>
      <c r="G631" s="159"/>
      <c r="H631" s="528">
        <f>H632</f>
        <v>25755.100000000002</v>
      </c>
      <c r="I631" s="528"/>
      <c r="J631" s="528">
        <f>J632</f>
        <v>25755.100000000002</v>
      </c>
      <c r="K631" s="528"/>
      <c r="L631" s="154"/>
      <c r="N631" s="154"/>
      <c r="O631" s="154"/>
    </row>
    <row r="632" spans="1:15" s="138" customFormat="1" x14ac:dyDescent="0.25">
      <c r="A632" s="258" t="s">
        <v>48</v>
      </c>
      <c r="B632" s="192" t="s">
        <v>8</v>
      </c>
      <c r="C632" s="4" t="s">
        <v>22</v>
      </c>
      <c r="D632" s="156" t="s">
        <v>483</v>
      </c>
      <c r="E632" s="330"/>
      <c r="F632" s="159">
        <f>F633</f>
        <v>25755.100000000002</v>
      </c>
      <c r="G632" s="310"/>
      <c r="H632" s="528">
        <f>H633</f>
        <v>25755.100000000002</v>
      </c>
      <c r="I632" s="528"/>
      <c r="J632" s="528">
        <f>J633</f>
        <v>25755.100000000002</v>
      </c>
      <c r="K632" s="528"/>
      <c r="L632" s="154"/>
      <c r="N632" s="154"/>
      <c r="O632" s="154"/>
    </row>
    <row r="633" spans="1:15" s="138" customFormat="1" ht="31.5" x14ac:dyDescent="0.25">
      <c r="A633" s="258" t="s">
        <v>269</v>
      </c>
      <c r="B633" s="192" t="s">
        <v>8</v>
      </c>
      <c r="C633" s="4" t="s">
        <v>22</v>
      </c>
      <c r="D633" s="156" t="s">
        <v>484</v>
      </c>
      <c r="E633" s="330"/>
      <c r="F633" s="159">
        <f>F634+F644</f>
        <v>25755.100000000002</v>
      </c>
      <c r="G633" s="310"/>
      <c r="H633" s="528">
        <f>H634+H644</f>
        <v>25755.100000000002</v>
      </c>
      <c r="I633" s="528"/>
      <c r="J633" s="528">
        <f>J634+J644</f>
        <v>25755.100000000002</v>
      </c>
      <c r="K633" s="528"/>
      <c r="L633" s="154"/>
      <c r="N633" s="154"/>
      <c r="O633" s="154"/>
    </row>
    <row r="634" spans="1:15" s="138" customFormat="1" x14ac:dyDescent="0.25">
      <c r="A634" s="259" t="s">
        <v>205</v>
      </c>
      <c r="B634" s="192" t="s">
        <v>8</v>
      </c>
      <c r="C634" s="4" t="s">
        <v>22</v>
      </c>
      <c r="D634" s="156" t="s">
        <v>485</v>
      </c>
      <c r="E634" s="330"/>
      <c r="F634" s="159">
        <f>F635+F638+F641</f>
        <v>25567.200000000001</v>
      </c>
      <c r="G634" s="310"/>
      <c r="H634" s="528">
        <f>H635+H638+H641</f>
        <v>25567.200000000001</v>
      </c>
      <c r="I634" s="528"/>
      <c r="J634" s="528">
        <f>J635+J638+J641</f>
        <v>25567.200000000001</v>
      </c>
      <c r="K634" s="528"/>
      <c r="L634" s="154"/>
      <c r="N634" s="154"/>
      <c r="O634" s="154"/>
    </row>
    <row r="635" spans="1:15" s="138" customFormat="1" ht="31.5" x14ac:dyDescent="0.25">
      <c r="A635" s="379" t="s">
        <v>206</v>
      </c>
      <c r="B635" s="192" t="s">
        <v>8</v>
      </c>
      <c r="C635" s="4" t="s">
        <v>22</v>
      </c>
      <c r="D635" s="156" t="s">
        <v>486</v>
      </c>
      <c r="E635" s="330"/>
      <c r="F635" s="159">
        <f>F636</f>
        <v>1485.2</v>
      </c>
      <c r="G635" s="528"/>
      <c r="H635" s="528">
        <f t="shared" ref="H635:J635" si="150">H636</f>
        <v>1485.2</v>
      </c>
      <c r="I635" s="528"/>
      <c r="J635" s="528">
        <f t="shared" si="150"/>
        <v>1485.2</v>
      </c>
      <c r="K635" s="528"/>
      <c r="L635" s="154"/>
      <c r="N635" s="154"/>
      <c r="O635" s="154"/>
    </row>
    <row r="636" spans="1:15" s="138" customFormat="1" x14ac:dyDescent="0.25">
      <c r="A636" s="379" t="s">
        <v>120</v>
      </c>
      <c r="B636" s="192" t="s">
        <v>8</v>
      </c>
      <c r="C636" s="4" t="s">
        <v>22</v>
      </c>
      <c r="D636" s="156" t="s">
        <v>486</v>
      </c>
      <c r="E636" s="330">
        <v>200</v>
      </c>
      <c r="F636" s="159">
        <f>F637</f>
        <v>1485.2</v>
      </c>
      <c r="G636" s="310"/>
      <c r="H636" s="528">
        <f>H637</f>
        <v>1485.2</v>
      </c>
      <c r="I636" s="528"/>
      <c r="J636" s="528">
        <f>J637</f>
        <v>1485.2</v>
      </c>
      <c r="K636" s="528"/>
      <c r="L636" s="154"/>
      <c r="N636" s="154"/>
      <c r="O636" s="154"/>
    </row>
    <row r="637" spans="1:15" s="138" customFormat="1" ht="20.25" customHeight="1" x14ac:dyDescent="0.25">
      <c r="A637" s="379" t="s">
        <v>52</v>
      </c>
      <c r="B637" s="192" t="s">
        <v>8</v>
      </c>
      <c r="C637" s="4" t="s">
        <v>22</v>
      </c>
      <c r="D637" s="156" t="s">
        <v>486</v>
      </c>
      <c r="E637" s="330">
        <v>240</v>
      </c>
      <c r="F637" s="159">
        <f>'ведом. 2025-2027'!AD653</f>
        <v>1485.2</v>
      </c>
      <c r="G637" s="310"/>
      <c r="H637" s="528">
        <f>'ведом. 2025-2027'!AE653</f>
        <v>1485.2</v>
      </c>
      <c r="I637" s="528"/>
      <c r="J637" s="528">
        <f>'ведом. 2025-2027'!AF653</f>
        <v>1485.2</v>
      </c>
      <c r="K637" s="528"/>
      <c r="L637" s="154"/>
      <c r="N637" s="154"/>
      <c r="O637" s="154"/>
    </row>
    <row r="638" spans="1:15" s="138" customFormat="1" ht="31.5" x14ac:dyDescent="0.25">
      <c r="A638" s="277" t="s">
        <v>350</v>
      </c>
      <c r="B638" s="192" t="s">
        <v>8</v>
      </c>
      <c r="C638" s="4" t="s">
        <v>22</v>
      </c>
      <c r="D638" s="156" t="s">
        <v>487</v>
      </c>
      <c r="E638" s="330"/>
      <c r="F638" s="159">
        <f>F639</f>
        <v>10616.6</v>
      </c>
      <c r="G638" s="310"/>
      <c r="H638" s="528">
        <f>H639</f>
        <v>10616.6</v>
      </c>
      <c r="I638" s="528"/>
      <c r="J638" s="528">
        <f>J639</f>
        <v>10616.6</v>
      </c>
      <c r="K638" s="528"/>
      <c r="L638" s="154"/>
      <c r="N638" s="154"/>
      <c r="O638" s="154"/>
    </row>
    <row r="639" spans="1:15" s="138" customFormat="1" ht="47.25" x14ac:dyDescent="0.25">
      <c r="A639" s="379" t="s">
        <v>41</v>
      </c>
      <c r="B639" s="192" t="s">
        <v>8</v>
      </c>
      <c r="C639" s="4" t="s">
        <v>22</v>
      </c>
      <c r="D639" s="156" t="s">
        <v>487</v>
      </c>
      <c r="E639" s="330">
        <v>100</v>
      </c>
      <c r="F639" s="159">
        <f>F640</f>
        <v>10616.6</v>
      </c>
      <c r="G639" s="310"/>
      <c r="H639" s="528">
        <f>H640</f>
        <v>10616.6</v>
      </c>
      <c r="I639" s="528"/>
      <c r="J639" s="528">
        <f>J640</f>
        <v>10616.6</v>
      </c>
      <c r="K639" s="528"/>
      <c r="L639" s="154"/>
      <c r="N639" s="154"/>
      <c r="O639" s="154"/>
    </row>
    <row r="640" spans="1:15" s="138" customFormat="1" x14ac:dyDescent="0.25">
      <c r="A640" s="379" t="s">
        <v>96</v>
      </c>
      <c r="B640" s="192" t="s">
        <v>8</v>
      </c>
      <c r="C640" s="4" t="s">
        <v>22</v>
      </c>
      <c r="D640" s="156" t="s">
        <v>487</v>
      </c>
      <c r="E640" s="330">
        <v>120</v>
      </c>
      <c r="F640" s="159">
        <f>'ведом. 2025-2027'!AD656</f>
        <v>10616.6</v>
      </c>
      <c r="G640" s="310"/>
      <c r="H640" s="528">
        <f>'ведом. 2025-2027'!AE656</f>
        <v>10616.6</v>
      </c>
      <c r="I640" s="528"/>
      <c r="J640" s="528">
        <f>'ведом. 2025-2027'!AF656</f>
        <v>10616.6</v>
      </c>
      <c r="K640" s="528"/>
      <c r="L640" s="154"/>
      <c r="N640" s="154"/>
      <c r="O640" s="154"/>
    </row>
    <row r="641" spans="1:15" s="138" customFormat="1" ht="31.5" x14ac:dyDescent="0.25">
      <c r="A641" s="379" t="s">
        <v>270</v>
      </c>
      <c r="B641" s="192" t="s">
        <v>8</v>
      </c>
      <c r="C641" s="4" t="s">
        <v>22</v>
      </c>
      <c r="D641" s="156" t="s">
        <v>488</v>
      </c>
      <c r="E641" s="330"/>
      <c r="F641" s="167">
        <f>F642</f>
        <v>13465.4</v>
      </c>
      <c r="G641" s="310"/>
      <c r="H641" s="167">
        <f>H642</f>
        <v>13465.4</v>
      </c>
      <c r="I641" s="528"/>
      <c r="J641" s="167">
        <f>J642</f>
        <v>13465.4</v>
      </c>
      <c r="K641" s="528"/>
      <c r="L641" s="154"/>
      <c r="N641" s="154"/>
      <c r="O641" s="154"/>
    </row>
    <row r="642" spans="1:15" s="138" customFormat="1" ht="47.25" x14ac:dyDescent="0.25">
      <c r="A642" s="379" t="s">
        <v>41</v>
      </c>
      <c r="B642" s="192" t="s">
        <v>8</v>
      </c>
      <c r="C642" s="4" t="s">
        <v>22</v>
      </c>
      <c r="D642" s="156" t="s">
        <v>488</v>
      </c>
      <c r="E642" s="330">
        <v>100</v>
      </c>
      <c r="F642" s="159">
        <f>F643</f>
        <v>13465.4</v>
      </c>
      <c r="G642" s="310"/>
      <c r="H642" s="528">
        <f>H643</f>
        <v>13465.4</v>
      </c>
      <c r="I642" s="528"/>
      <c r="J642" s="528">
        <f>J643</f>
        <v>13465.4</v>
      </c>
      <c r="K642" s="528"/>
      <c r="L642" s="154"/>
      <c r="N642" s="154"/>
      <c r="O642" s="154"/>
    </row>
    <row r="643" spans="1:15" s="138" customFormat="1" x14ac:dyDescent="0.25">
      <c r="A643" s="379" t="s">
        <v>96</v>
      </c>
      <c r="B643" s="192" t="s">
        <v>8</v>
      </c>
      <c r="C643" s="4" t="s">
        <v>22</v>
      </c>
      <c r="D643" s="156" t="s">
        <v>488</v>
      </c>
      <c r="E643" s="330">
        <v>120</v>
      </c>
      <c r="F643" s="159">
        <f>'ведом. 2025-2027'!AD659</f>
        <v>13465.4</v>
      </c>
      <c r="G643" s="310"/>
      <c r="H643" s="528">
        <f>'ведом. 2025-2027'!AE659</f>
        <v>13465.4</v>
      </c>
      <c r="I643" s="528"/>
      <c r="J643" s="528">
        <f>'ведом. 2025-2027'!AF659</f>
        <v>13465.4</v>
      </c>
      <c r="K643" s="528"/>
      <c r="L643" s="154"/>
      <c r="N643" s="154"/>
      <c r="O643" s="154"/>
    </row>
    <row r="644" spans="1:15" s="138" customFormat="1" x14ac:dyDescent="0.25">
      <c r="A644" s="379" t="s">
        <v>271</v>
      </c>
      <c r="B644" s="192" t="s">
        <v>8</v>
      </c>
      <c r="C644" s="4" t="s">
        <v>22</v>
      </c>
      <c r="D644" s="156" t="s">
        <v>489</v>
      </c>
      <c r="E644" s="330"/>
      <c r="F644" s="159">
        <f>F645</f>
        <v>187.9</v>
      </c>
      <c r="G644" s="310"/>
      <c r="H644" s="528">
        <f>H645</f>
        <v>187.9</v>
      </c>
      <c r="I644" s="528"/>
      <c r="J644" s="528">
        <f>J645</f>
        <v>187.9</v>
      </c>
      <c r="K644" s="528"/>
      <c r="L644" s="154"/>
      <c r="N644" s="154"/>
      <c r="O644" s="154"/>
    </row>
    <row r="645" spans="1:15" s="138" customFormat="1" x14ac:dyDescent="0.25">
      <c r="A645" s="379" t="s">
        <v>120</v>
      </c>
      <c r="B645" s="192" t="s">
        <v>8</v>
      </c>
      <c r="C645" s="4" t="s">
        <v>22</v>
      </c>
      <c r="D645" s="156" t="s">
        <v>489</v>
      </c>
      <c r="E645" s="330">
        <v>200</v>
      </c>
      <c r="F645" s="159">
        <f>F646</f>
        <v>187.9</v>
      </c>
      <c r="G645" s="310"/>
      <c r="H645" s="528">
        <f>H646</f>
        <v>187.9</v>
      </c>
      <c r="I645" s="528"/>
      <c r="J645" s="528">
        <f>J646</f>
        <v>187.9</v>
      </c>
      <c r="K645" s="528"/>
      <c r="L645" s="154"/>
      <c r="N645" s="154"/>
      <c r="O645" s="154"/>
    </row>
    <row r="646" spans="1:15" s="138" customFormat="1" ht="31.5" x14ac:dyDescent="0.25">
      <c r="A646" s="379" t="s">
        <v>52</v>
      </c>
      <c r="B646" s="192" t="s">
        <v>8</v>
      </c>
      <c r="C646" s="4" t="s">
        <v>22</v>
      </c>
      <c r="D646" s="156" t="s">
        <v>489</v>
      </c>
      <c r="E646" s="330">
        <v>240</v>
      </c>
      <c r="F646" s="159">
        <f>'ведом. 2025-2027'!AD662</f>
        <v>187.9</v>
      </c>
      <c r="G646" s="310"/>
      <c r="H646" s="528">
        <f>'ведом. 2025-2027'!AE662</f>
        <v>187.9</v>
      </c>
      <c r="I646" s="528"/>
      <c r="J646" s="528">
        <f>'ведом. 2025-2027'!AF662</f>
        <v>187.9</v>
      </c>
      <c r="K646" s="528"/>
      <c r="L646" s="154"/>
      <c r="N646" s="154"/>
      <c r="O646" s="154"/>
    </row>
    <row r="647" spans="1:15" s="138" customFormat="1" x14ac:dyDescent="0.25">
      <c r="A647" s="258" t="s">
        <v>292</v>
      </c>
      <c r="B647" s="192" t="s">
        <v>8</v>
      </c>
      <c r="C647" s="4" t="s">
        <v>22</v>
      </c>
      <c r="D647" s="156" t="s">
        <v>109</v>
      </c>
      <c r="E647" s="330"/>
      <c r="F647" s="159">
        <f t="shared" ref="F647:K649" si="151">F648</f>
        <v>6966</v>
      </c>
      <c r="G647" s="310">
        <f t="shared" si="151"/>
        <v>4061</v>
      </c>
      <c r="H647" s="528">
        <f t="shared" si="151"/>
        <v>7254</v>
      </c>
      <c r="I647" s="528">
        <f t="shared" si="151"/>
        <v>4229</v>
      </c>
      <c r="J647" s="528">
        <f t="shared" si="151"/>
        <v>7311</v>
      </c>
      <c r="K647" s="528">
        <f t="shared" si="151"/>
        <v>4262</v>
      </c>
      <c r="L647" s="154"/>
      <c r="N647" s="154"/>
      <c r="O647" s="154"/>
    </row>
    <row r="648" spans="1:15" s="138" customFormat="1" x14ac:dyDescent="0.25">
      <c r="A648" s="258" t="s">
        <v>296</v>
      </c>
      <c r="B648" s="192" t="s">
        <v>8</v>
      </c>
      <c r="C648" s="4" t="s">
        <v>22</v>
      </c>
      <c r="D648" s="156" t="s">
        <v>110</v>
      </c>
      <c r="E648" s="330"/>
      <c r="F648" s="159">
        <f t="shared" si="151"/>
        <v>6966</v>
      </c>
      <c r="G648" s="310">
        <f t="shared" si="151"/>
        <v>4061</v>
      </c>
      <c r="H648" s="528">
        <f t="shared" si="151"/>
        <v>7254</v>
      </c>
      <c r="I648" s="528">
        <f t="shared" si="151"/>
        <v>4229</v>
      </c>
      <c r="J648" s="528">
        <f t="shared" si="151"/>
        <v>7311</v>
      </c>
      <c r="K648" s="528">
        <f t="shared" si="151"/>
        <v>4262</v>
      </c>
      <c r="L648" s="154"/>
      <c r="N648" s="154"/>
      <c r="O648" s="154"/>
    </row>
    <row r="649" spans="1:15" s="138" customFormat="1" x14ac:dyDescent="0.25">
      <c r="A649" s="282" t="s">
        <v>514</v>
      </c>
      <c r="B649" s="192" t="s">
        <v>8</v>
      </c>
      <c r="C649" s="4" t="s">
        <v>22</v>
      </c>
      <c r="D649" s="156" t="s">
        <v>503</v>
      </c>
      <c r="E649" s="330"/>
      <c r="F649" s="159">
        <f>F650</f>
        <v>6966</v>
      </c>
      <c r="G649" s="310">
        <f t="shared" si="151"/>
        <v>4061</v>
      </c>
      <c r="H649" s="528">
        <f t="shared" si="151"/>
        <v>7254</v>
      </c>
      <c r="I649" s="528">
        <f t="shared" si="151"/>
        <v>4229</v>
      </c>
      <c r="J649" s="528">
        <f t="shared" si="151"/>
        <v>7311</v>
      </c>
      <c r="K649" s="528">
        <f t="shared" si="151"/>
        <v>4262</v>
      </c>
      <c r="L649" s="154"/>
      <c r="N649" s="154"/>
      <c r="O649" s="154"/>
    </row>
    <row r="650" spans="1:15" s="138" customFormat="1" x14ac:dyDescent="0.25">
      <c r="A650" s="282" t="s">
        <v>297</v>
      </c>
      <c r="B650" s="192" t="s">
        <v>8</v>
      </c>
      <c r="C650" s="4" t="s">
        <v>22</v>
      </c>
      <c r="D650" s="156" t="s">
        <v>505</v>
      </c>
      <c r="E650" s="330"/>
      <c r="F650" s="159">
        <f t="shared" ref="F650:K650" si="152">F651+F658</f>
        <v>6966</v>
      </c>
      <c r="G650" s="310">
        <f t="shared" si="152"/>
        <v>4061</v>
      </c>
      <c r="H650" s="528">
        <f t="shared" si="152"/>
        <v>7254</v>
      </c>
      <c r="I650" s="528">
        <f t="shared" si="152"/>
        <v>4229</v>
      </c>
      <c r="J650" s="528">
        <f t="shared" si="152"/>
        <v>7311</v>
      </c>
      <c r="K650" s="528">
        <f t="shared" si="152"/>
        <v>4262</v>
      </c>
      <c r="L650" s="154"/>
      <c r="M650" s="527"/>
      <c r="N650" s="154"/>
      <c r="O650" s="154"/>
    </row>
    <row r="651" spans="1:15" s="138" customFormat="1" ht="47.25" x14ac:dyDescent="0.25">
      <c r="A651" s="282" t="s">
        <v>317</v>
      </c>
      <c r="B651" s="192" t="s">
        <v>8</v>
      </c>
      <c r="C651" s="4" t="s">
        <v>22</v>
      </c>
      <c r="D651" s="156" t="s">
        <v>506</v>
      </c>
      <c r="E651" s="330"/>
      <c r="F651" s="159">
        <f t="shared" ref="F651:K651" si="153">F654+F652+F656</f>
        <v>5016</v>
      </c>
      <c r="G651" s="310">
        <f t="shared" si="153"/>
        <v>3261</v>
      </c>
      <c r="H651" s="528">
        <f t="shared" si="153"/>
        <v>5184</v>
      </c>
      <c r="I651" s="528">
        <f t="shared" si="153"/>
        <v>3379</v>
      </c>
      <c r="J651" s="528">
        <f t="shared" si="153"/>
        <v>5231</v>
      </c>
      <c r="K651" s="528">
        <f t="shared" si="153"/>
        <v>3412</v>
      </c>
      <c r="L651" s="154"/>
      <c r="N651" s="154"/>
      <c r="O651" s="154"/>
    </row>
    <row r="652" spans="1:15" s="177" customFormat="1" x14ac:dyDescent="0.25">
      <c r="A652" s="379" t="s">
        <v>120</v>
      </c>
      <c r="B652" s="192" t="s">
        <v>8</v>
      </c>
      <c r="C652" s="4" t="s">
        <v>22</v>
      </c>
      <c r="D652" s="156" t="s">
        <v>506</v>
      </c>
      <c r="E652" s="330">
        <v>200</v>
      </c>
      <c r="F652" s="159">
        <f t="shared" ref="F652:K652" si="154">F653</f>
        <v>2700</v>
      </c>
      <c r="G652" s="310">
        <f t="shared" si="154"/>
        <v>2550</v>
      </c>
      <c r="H652" s="528">
        <f t="shared" si="154"/>
        <v>2820</v>
      </c>
      <c r="I652" s="528">
        <f t="shared" si="154"/>
        <v>2650</v>
      </c>
      <c r="J652" s="528">
        <f t="shared" si="154"/>
        <v>2840</v>
      </c>
      <c r="K652" s="528">
        <f t="shared" si="154"/>
        <v>2670</v>
      </c>
      <c r="L652" s="154"/>
      <c r="N652" s="154"/>
      <c r="O652" s="154"/>
    </row>
    <row r="653" spans="1:15" s="177" customFormat="1" ht="31.5" x14ac:dyDescent="0.25">
      <c r="A653" s="379" t="s">
        <v>52</v>
      </c>
      <c r="B653" s="192" t="s">
        <v>8</v>
      </c>
      <c r="C653" s="4" t="s">
        <v>22</v>
      </c>
      <c r="D653" s="156" t="s">
        <v>506</v>
      </c>
      <c r="E653" s="330">
        <v>240</v>
      </c>
      <c r="F653" s="159">
        <f>'ведом. 2025-2027'!AD332</f>
        <v>2700</v>
      </c>
      <c r="G653" s="530">
        <f>2640-90</f>
        <v>2550</v>
      </c>
      <c r="H653" s="528">
        <f>'ведом. 2025-2027'!AE332</f>
        <v>2820</v>
      </c>
      <c r="I653" s="528">
        <v>2650</v>
      </c>
      <c r="J653" s="528">
        <f>'ведом. 2025-2027'!AF332</f>
        <v>2840</v>
      </c>
      <c r="K653" s="528">
        <v>2670</v>
      </c>
      <c r="L653" s="154"/>
      <c r="N653" s="154"/>
      <c r="O653" s="154"/>
    </row>
    <row r="654" spans="1:15" s="138" customFormat="1" x14ac:dyDescent="0.25">
      <c r="A654" s="379" t="s">
        <v>97</v>
      </c>
      <c r="B654" s="192" t="s">
        <v>8</v>
      </c>
      <c r="C654" s="4" t="s">
        <v>22</v>
      </c>
      <c r="D654" s="156" t="s">
        <v>506</v>
      </c>
      <c r="E654" s="330">
        <v>300</v>
      </c>
      <c r="F654" s="159">
        <f t="shared" ref="F654:J654" si="155">F655</f>
        <v>260</v>
      </c>
      <c r="G654" s="310"/>
      <c r="H654" s="528">
        <f t="shared" si="155"/>
        <v>220</v>
      </c>
      <c r="I654" s="528"/>
      <c r="J654" s="528">
        <f t="shared" si="155"/>
        <v>220</v>
      </c>
      <c r="K654" s="528"/>
      <c r="L654" s="154"/>
      <c r="N654" s="154"/>
      <c r="O654" s="154"/>
    </row>
    <row r="655" spans="1:15" s="138" customFormat="1" x14ac:dyDescent="0.25">
      <c r="A655" s="379" t="s">
        <v>40</v>
      </c>
      <c r="B655" s="192" t="s">
        <v>8</v>
      </c>
      <c r="C655" s="4" t="s">
        <v>22</v>
      </c>
      <c r="D655" s="156" t="s">
        <v>506</v>
      </c>
      <c r="E655" s="330">
        <v>320</v>
      </c>
      <c r="F655" s="159">
        <f>'ведом. 2025-2027'!AD334</f>
        <v>260</v>
      </c>
      <c r="G655" s="310"/>
      <c r="H655" s="528">
        <f>'ведом. 2025-2027'!AE334</f>
        <v>220</v>
      </c>
      <c r="I655" s="528"/>
      <c r="J655" s="528">
        <f>'ведом. 2025-2027'!AF334</f>
        <v>220</v>
      </c>
      <c r="K655" s="528"/>
      <c r="L655" s="154"/>
      <c r="N655" s="154"/>
      <c r="O655" s="154"/>
    </row>
    <row r="656" spans="1:15" s="177" customFormat="1" ht="31.5" x14ac:dyDescent="0.25">
      <c r="A656" s="379" t="s">
        <v>60</v>
      </c>
      <c r="B656" s="192" t="s">
        <v>8</v>
      </c>
      <c r="C656" s="4" t="s">
        <v>22</v>
      </c>
      <c r="D656" s="156" t="s">
        <v>506</v>
      </c>
      <c r="E656" s="330">
        <v>600</v>
      </c>
      <c r="F656" s="159">
        <f t="shared" ref="F656:K656" si="156">F657</f>
        <v>2056</v>
      </c>
      <c r="G656" s="310">
        <f t="shared" si="156"/>
        <v>711</v>
      </c>
      <c r="H656" s="528">
        <f t="shared" si="156"/>
        <v>2144</v>
      </c>
      <c r="I656" s="528">
        <f t="shared" si="156"/>
        <v>729</v>
      </c>
      <c r="J656" s="528">
        <f t="shared" si="156"/>
        <v>2171</v>
      </c>
      <c r="K656" s="528">
        <f t="shared" si="156"/>
        <v>742</v>
      </c>
      <c r="L656" s="154"/>
      <c r="N656" s="154"/>
      <c r="O656" s="154"/>
    </row>
    <row r="657" spans="1:15" s="177" customFormat="1" x14ac:dyDescent="0.25">
      <c r="A657" s="379" t="s">
        <v>61</v>
      </c>
      <c r="B657" s="192" t="s">
        <v>8</v>
      </c>
      <c r="C657" s="4" t="s">
        <v>22</v>
      </c>
      <c r="D657" s="156" t="s">
        <v>506</v>
      </c>
      <c r="E657" s="330">
        <v>610</v>
      </c>
      <c r="F657" s="159">
        <f>'ведом. 2025-2027'!AD669</f>
        <v>2056</v>
      </c>
      <c r="G657" s="310">
        <v>711</v>
      </c>
      <c r="H657" s="528">
        <f>'ведом. 2025-2027'!AE669</f>
        <v>2144</v>
      </c>
      <c r="I657" s="528">
        <v>729</v>
      </c>
      <c r="J657" s="528">
        <f>'ведом. 2025-2027'!AF669</f>
        <v>2171</v>
      </c>
      <c r="K657" s="528">
        <v>742</v>
      </c>
      <c r="L657" s="154"/>
      <c r="N657" s="154"/>
      <c r="O657" s="154"/>
    </row>
    <row r="658" spans="1:15" s="138" customFormat="1" ht="31.5" x14ac:dyDescent="0.25">
      <c r="A658" s="379" t="s">
        <v>318</v>
      </c>
      <c r="B658" s="192" t="s">
        <v>8</v>
      </c>
      <c r="C658" s="4" t="s">
        <v>22</v>
      </c>
      <c r="D658" s="156" t="s">
        <v>507</v>
      </c>
      <c r="E658" s="330"/>
      <c r="F658" s="159">
        <f t="shared" ref="F658:K659" si="157">F659</f>
        <v>1950</v>
      </c>
      <c r="G658" s="310">
        <f t="shared" si="157"/>
        <v>800</v>
      </c>
      <c r="H658" s="528">
        <f t="shared" si="157"/>
        <v>2070</v>
      </c>
      <c r="I658" s="528">
        <f t="shared" si="157"/>
        <v>850</v>
      </c>
      <c r="J658" s="528">
        <f t="shared" si="157"/>
        <v>2080</v>
      </c>
      <c r="K658" s="528">
        <f t="shared" si="157"/>
        <v>850</v>
      </c>
      <c r="L658" s="154"/>
      <c r="N658" s="154"/>
      <c r="O658" s="154"/>
    </row>
    <row r="659" spans="1:15" s="138" customFormat="1" ht="31.5" x14ac:dyDescent="0.25">
      <c r="A659" s="379" t="s">
        <v>60</v>
      </c>
      <c r="B659" s="192" t="s">
        <v>8</v>
      </c>
      <c r="C659" s="4" t="s">
        <v>22</v>
      </c>
      <c r="D659" s="156" t="s">
        <v>507</v>
      </c>
      <c r="E659" s="329">
        <v>600</v>
      </c>
      <c r="F659" s="159">
        <f t="shared" si="157"/>
        <v>1950</v>
      </c>
      <c r="G659" s="310">
        <f t="shared" si="157"/>
        <v>800</v>
      </c>
      <c r="H659" s="528">
        <f t="shared" si="157"/>
        <v>2070</v>
      </c>
      <c r="I659" s="528">
        <f t="shared" si="157"/>
        <v>850</v>
      </c>
      <c r="J659" s="528">
        <f t="shared" si="157"/>
        <v>2080</v>
      </c>
      <c r="K659" s="528">
        <f t="shared" si="157"/>
        <v>850</v>
      </c>
      <c r="L659" s="154"/>
      <c r="N659" s="154"/>
      <c r="O659" s="154"/>
    </row>
    <row r="660" spans="1:15" s="138" customFormat="1" x14ac:dyDescent="0.25">
      <c r="A660" s="379" t="s">
        <v>61</v>
      </c>
      <c r="B660" s="192" t="s">
        <v>8</v>
      </c>
      <c r="C660" s="4" t="s">
        <v>22</v>
      </c>
      <c r="D660" s="156" t="s">
        <v>507</v>
      </c>
      <c r="E660" s="329">
        <v>610</v>
      </c>
      <c r="F660" s="159">
        <f>'ведом. 2025-2027'!AD672</f>
        <v>1950</v>
      </c>
      <c r="G660" s="310">
        <v>800</v>
      </c>
      <c r="H660" s="528">
        <f>'ведом. 2025-2027'!AE672</f>
        <v>2070</v>
      </c>
      <c r="I660" s="528">
        <v>850</v>
      </c>
      <c r="J660" s="528">
        <f>'ведом. 2025-2027'!AF672</f>
        <v>2080</v>
      </c>
      <c r="K660" s="528">
        <v>850</v>
      </c>
      <c r="L660" s="154"/>
      <c r="N660" s="154"/>
      <c r="O660" s="154"/>
    </row>
    <row r="661" spans="1:15" s="177" customFormat="1" x14ac:dyDescent="0.25">
      <c r="A661" s="258" t="s">
        <v>233</v>
      </c>
      <c r="B661" s="192" t="s">
        <v>8</v>
      </c>
      <c r="C661" s="4" t="s">
        <v>22</v>
      </c>
      <c r="D661" s="156" t="s">
        <v>234</v>
      </c>
      <c r="E661" s="330"/>
      <c r="F661" s="159">
        <f>F662</f>
        <v>947</v>
      </c>
      <c r="G661" s="159"/>
      <c r="H661" s="528">
        <f>H662</f>
        <v>0</v>
      </c>
      <c r="I661" s="528"/>
      <c r="J661" s="528">
        <f>J662</f>
        <v>0</v>
      </c>
      <c r="K661" s="528"/>
      <c r="L661" s="154"/>
      <c r="N661" s="154"/>
      <c r="O661" s="154"/>
    </row>
    <row r="662" spans="1:15" s="177" customFormat="1" ht="31.5" x14ac:dyDescent="0.25">
      <c r="A662" s="463" t="s">
        <v>708</v>
      </c>
      <c r="B662" s="459" t="s">
        <v>8</v>
      </c>
      <c r="C662" s="460" t="s">
        <v>22</v>
      </c>
      <c r="D662" s="464" t="s">
        <v>237</v>
      </c>
      <c r="E662" s="491"/>
      <c r="F662" s="159">
        <f t="shared" ref="F662:J663" si="158">F663</f>
        <v>947</v>
      </c>
      <c r="G662" s="310"/>
      <c r="H662" s="528">
        <f t="shared" si="158"/>
        <v>0</v>
      </c>
      <c r="I662" s="528"/>
      <c r="J662" s="528">
        <f t="shared" si="158"/>
        <v>0</v>
      </c>
      <c r="K662" s="528"/>
      <c r="L662" s="154"/>
      <c r="N662" s="154"/>
      <c r="O662" s="154"/>
    </row>
    <row r="663" spans="1:15" s="177" customFormat="1" x14ac:dyDescent="0.25">
      <c r="A663" s="457" t="s">
        <v>707</v>
      </c>
      <c r="B663" s="459" t="s">
        <v>8</v>
      </c>
      <c r="C663" s="460" t="s">
        <v>22</v>
      </c>
      <c r="D663" s="464" t="s">
        <v>706</v>
      </c>
      <c r="E663" s="462"/>
      <c r="F663" s="159">
        <f>F664</f>
        <v>947</v>
      </c>
      <c r="G663" s="159"/>
      <c r="H663" s="528">
        <f t="shared" si="158"/>
        <v>0</v>
      </c>
      <c r="I663" s="528"/>
      <c r="J663" s="528">
        <f t="shared" si="158"/>
        <v>0</v>
      </c>
      <c r="K663" s="528"/>
      <c r="L663" s="154"/>
      <c r="N663" s="154"/>
      <c r="O663" s="154"/>
    </row>
    <row r="664" spans="1:15" s="248" customFormat="1" ht="47.25" x14ac:dyDescent="0.25">
      <c r="A664" s="457" t="s">
        <v>704</v>
      </c>
      <c r="B664" s="459" t="s">
        <v>8</v>
      </c>
      <c r="C664" s="460" t="s">
        <v>22</v>
      </c>
      <c r="D664" s="492" t="s">
        <v>705</v>
      </c>
      <c r="E664" s="462"/>
      <c r="F664" s="159">
        <f>F665</f>
        <v>947</v>
      </c>
      <c r="G664" s="310"/>
      <c r="H664" s="528">
        <f>H665</f>
        <v>0</v>
      </c>
      <c r="I664" s="528"/>
      <c r="J664" s="528">
        <f>J665</f>
        <v>0</v>
      </c>
      <c r="K664" s="528"/>
      <c r="L664" s="247"/>
      <c r="N664" s="247"/>
      <c r="O664" s="247"/>
    </row>
    <row r="665" spans="1:15" s="248" customFormat="1" x14ac:dyDescent="0.25">
      <c r="A665" s="457" t="s">
        <v>120</v>
      </c>
      <c r="B665" s="459" t="s">
        <v>8</v>
      </c>
      <c r="C665" s="460" t="s">
        <v>22</v>
      </c>
      <c r="D665" s="492" t="s">
        <v>705</v>
      </c>
      <c r="E665" s="462">
        <v>200</v>
      </c>
      <c r="F665" s="159">
        <f>F666</f>
        <v>947</v>
      </c>
      <c r="G665" s="310"/>
      <c r="H665" s="528">
        <f>H666</f>
        <v>0</v>
      </c>
      <c r="I665" s="528"/>
      <c r="J665" s="528">
        <f>J666</f>
        <v>0</v>
      </c>
      <c r="K665" s="528"/>
      <c r="L665" s="247"/>
      <c r="N665" s="247"/>
      <c r="O665" s="247"/>
    </row>
    <row r="666" spans="1:15" s="248" customFormat="1" ht="31.5" x14ac:dyDescent="0.25">
      <c r="A666" s="457" t="s">
        <v>52</v>
      </c>
      <c r="B666" s="459" t="s">
        <v>8</v>
      </c>
      <c r="C666" s="460" t="s">
        <v>22</v>
      </c>
      <c r="D666" s="492" t="s">
        <v>705</v>
      </c>
      <c r="E666" s="462">
        <v>240</v>
      </c>
      <c r="F666" s="159">
        <f>'ведом. 2025-2027'!AD678</f>
        <v>947</v>
      </c>
      <c r="G666" s="310"/>
      <c r="H666" s="528">
        <f>'ведом. 2025-2027'!AE678</f>
        <v>0</v>
      </c>
      <c r="I666" s="528"/>
      <c r="J666" s="528">
        <f>'ведом. 2025-2027'!AF678</f>
        <v>0</v>
      </c>
      <c r="K666" s="528"/>
      <c r="L666" s="247"/>
      <c r="N666" s="247"/>
      <c r="O666" s="247"/>
    </row>
    <row r="667" spans="1:15" s="138" customFormat="1" x14ac:dyDescent="0.25">
      <c r="A667" s="388" t="s">
        <v>21</v>
      </c>
      <c r="B667" s="194" t="s">
        <v>16</v>
      </c>
      <c r="C667" s="189"/>
      <c r="D667" s="26"/>
      <c r="E667" s="330"/>
      <c r="F667" s="161">
        <f>F668</f>
        <v>177568.19999999998</v>
      </c>
      <c r="G667" s="351">
        <f t="shared" ref="G667:K667" si="159">G668</f>
        <v>711.7</v>
      </c>
      <c r="H667" s="161">
        <f t="shared" si="159"/>
        <v>167750.5</v>
      </c>
      <c r="I667" s="161">
        <f t="shared" si="159"/>
        <v>314.2</v>
      </c>
      <c r="J667" s="161">
        <f t="shared" si="159"/>
        <v>153265.90000000002</v>
      </c>
      <c r="K667" s="161">
        <f t="shared" si="159"/>
        <v>310.60000000000002</v>
      </c>
      <c r="L667" s="154"/>
      <c r="N667" s="154"/>
      <c r="O667" s="154"/>
    </row>
    <row r="668" spans="1:15" s="138" customFormat="1" x14ac:dyDescent="0.25">
      <c r="A668" s="379" t="s">
        <v>64</v>
      </c>
      <c r="B668" s="192" t="s">
        <v>16</v>
      </c>
      <c r="C668" s="4" t="s">
        <v>29</v>
      </c>
      <c r="D668" s="26"/>
      <c r="E668" s="330"/>
      <c r="F668" s="159">
        <f t="shared" ref="F668:K668" si="160">F669+F708</f>
        <v>177568.19999999998</v>
      </c>
      <c r="G668" s="528">
        <f t="shared" si="160"/>
        <v>711.7</v>
      </c>
      <c r="H668" s="528">
        <f t="shared" si="160"/>
        <v>167750.5</v>
      </c>
      <c r="I668" s="528">
        <f t="shared" si="160"/>
        <v>314.2</v>
      </c>
      <c r="J668" s="528">
        <f t="shared" si="160"/>
        <v>153265.90000000002</v>
      </c>
      <c r="K668" s="528">
        <f t="shared" si="160"/>
        <v>310.60000000000002</v>
      </c>
      <c r="L668" s="154"/>
      <c r="N668" s="154"/>
      <c r="O668" s="154"/>
    </row>
    <row r="669" spans="1:15" s="138" customFormat="1" x14ac:dyDescent="0.25">
      <c r="A669" s="258" t="s">
        <v>573</v>
      </c>
      <c r="B669" s="192" t="s">
        <v>16</v>
      </c>
      <c r="C669" s="4" t="s">
        <v>29</v>
      </c>
      <c r="D669" s="156" t="s">
        <v>114</v>
      </c>
      <c r="E669" s="329"/>
      <c r="F669" s="159">
        <f t="shared" ref="F669:K669" si="161">F670+F675+F686</f>
        <v>158930.9</v>
      </c>
      <c r="G669" s="159">
        <f t="shared" si="161"/>
        <v>711.7</v>
      </c>
      <c r="H669" s="528">
        <f t="shared" si="161"/>
        <v>146278.5</v>
      </c>
      <c r="I669" s="528">
        <f t="shared" si="161"/>
        <v>314.2</v>
      </c>
      <c r="J669" s="528">
        <f t="shared" si="161"/>
        <v>130913.90000000001</v>
      </c>
      <c r="K669" s="528">
        <f t="shared" si="161"/>
        <v>310.60000000000002</v>
      </c>
      <c r="L669" s="154"/>
      <c r="N669" s="154"/>
      <c r="O669" s="154"/>
    </row>
    <row r="670" spans="1:15" s="138" customFormat="1" x14ac:dyDescent="0.25">
      <c r="A670" s="258" t="s">
        <v>490</v>
      </c>
      <c r="B670" s="192" t="s">
        <v>16</v>
      </c>
      <c r="C670" s="4" t="s">
        <v>29</v>
      </c>
      <c r="D670" s="156" t="s">
        <v>313</v>
      </c>
      <c r="E670" s="329"/>
      <c r="F670" s="159">
        <f>F671</f>
        <v>30548.6</v>
      </c>
      <c r="G670" s="528"/>
      <c r="H670" s="528">
        <f t="shared" ref="H670:J670" si="162">H671</f>
        <v>29355.8</v>
      </c>
      <c r="I670" s="528"/>
      <c r="J670" s="528">
        <f t="shared" si="162"/>
        <v>29511.7</v>
      </c>
      <c r="K670" s="528"/>
      <c r="L670" s="154"/>
      <c r="N670" s="154"/>
      <c r="O670" s="154"/>
    </row>
    <row r="671" spans="1:15" s="138" customFormat="1" x14ac:dyDescent="0.25">
      <c r="A671" s="258" t="s">
        <v>314</v>
      </c>
      <c r="B671" s="192" t="s">
        <v>16</v>
      </c>
      <c r="C671" s="4" t="s">
        <v>29</v>
      </c>
      <c r="D671" s="156" t="s">
        <v>315</v>
      </c>
      <c r="E671" s="329"/>
      <c r="F671" s="159">
        <f>F672</f>
        <v>30548.6</v>
      </c>
      <c r="G671" s="310"/>
      <c r="H671" s="528">
        <f>H672</f>
        <v>29355.8</v>
      </c>
      <c r="I671" s="528"/>
      <c r="J671" s="528">
        <f>J672</f>
        <v>29511.7</v>
      </c>
      <c r="K671" s="528"/>
      <c r="L671" s="154"/>
      <c r="N671" s="154"/>
      <c r="O671" s="154"/>
    </row>
    <row r="672" spans="1:15" s="138" customFormat="1" ht="31.5" x14ac:dyDescent="0.25">
      <c r="A672" s="382" t="s">
        <v>252</v>
      </c>
      <c r="B672" s="192" t="s">
        <v>16</v>
      </c>
      <c r="C672" s="4" t="s">
        <v>29</v>
      </c>
      <c r="D672" s="156" t="s">
        <v>253</v>
      </c>
      <c r="E672" s="329"/>
      <c r="F672" s="159">
        <f>F673</f>
        <v>30548.6</v>
      </c>
      <c r="G672" s="310"/>
      <c r="H672" s="528">
        <f>H673</f>
        <v>29355.8</v>
      </c>
      <c r="I672" s="528"/>
      <c r="J672" s="528">
        <f>J673</f>
        <v>29511.7</v>
      </c>
      <c r="K672" s="528"/>
      <c r="L672" s="154"/>
      <c r="N672" s="154"/>
      <c r="O672" s="154"/>
    </row>
    <row r="673" spans="1:15" s="138" customFormat="1" ht="31.5" x14ac:dyDescent="0.25">
      <c r="A673" s="379" t="s">
        <v>60</v>
      </c>
      <c r="B673" s="192" t="s">
        <v>16</v>
      </c>
      <c r="C673" s="4" t="s">
        <v>29</v>
      </c>
      <c r="D673" s="156" t="s">
        <v>253</v>
      </c>
      <c r="E673" s="330">
        <v>600</v>
      </c>
      <c r="F673" s="159">
        <f>F674</f>
        <v>30548.6</v>
      </c>
      <c r="G673" s="310"/>
      <c r="H673" s="528">
        <f>H674</f>
        <v>29355.8</v>
      </c>
      <c r="I673" s="528"/>
      <c r="J673" s="528">
        <f>J674</f>
        <v>29511.7</v>
      </c>
      <c r="K673" s="528"/>
      <c r="L673" s="154"/>
      <c r="N673" s="154"/>
      <c r="O673" s="154"/>
    </row>
    <row r="674" spans="1:15" s="138" customFormat="1" x14ac:dyDescent="0.25">
      <c r="A674" s="379" t="s">
        <v>61</v>
      </c>
      <c r="B674" s="192" t="s">
        <v>16</v>
      </c>
      <c r="C674" s="4" t="s">
        <v>29</v>
      </c>
      <c r="D674" s="156" t="s">
        <v>253</v>
      </c>
      <c r="E674" s="330">
        <v>610</v>
      </c>
      <c r="F674" s="159">
        <f>'ведом. 2025-2027'!AD342</f>
        <v>30548.6</v>
      </c>
      <c r="G674" s="310"/>
      <c r="H674" s="528">
        <f>'ведом. 2025-2027'!AE342</f>
        <v>29355.8</v>
      </c>
      <c r="I674" s="528"/>
      <c r="J674" s="528">
        <f>'ведом. 2025-2027'!AF342</f>
        <v>29511.7</v>
      </c>
      <c r="K674" s="528"/>
      <c r="L674" s="154"/>
      <c r="N674" s="154"/>
      <c r="O674" s="154"/>
    </row>
    <row r="675" spans="1:15" s="138" customFormat="1" x14ac:dyDescent="0.25">
      <c r="A675" s="275" t="s">
        <v>498</v>
      </c>
      <c r="B675" s="192" t="s">
        <v>16</v>
      </c>
      <c r="C675" s="4" t="s">
        <v>29</v>
      </c>
      <c r="D675" s="156" t="s">
        <v>140</v>
      </c>
      <c r="E675" s="340"/>
      <c r="F675" s="159">
        <f>F676</f>
        <v>38268.299999999996</v>
      </c>
      <c r="G675" s="528">
        <f t="shared" ref="G675:K675" si="163">G676</f>
        <v>307.60000000000002</v>
      </c>
      <c r="H675" s="528">
        <f t="shared" si="163"/>
        <v>37183.199999999997</v>
      </c>
      <c r="I675" s="528">
        <f t="shared" si="163"/>
        <v>314.2</v>
      </c>
      <c r="J675" s="528">
        <f t="shared" si="163"/>
        <v>37369.700000000004</v>
      </c>
      <c r="K675" s="528">
        <f t="shared" si="163"/>
        <v>310.60000000000002</v>
      </c>
      <c r="L675" s="154"/>
      <c r="N675" s="154"/>
      <c r="O675" s="154"/>
    </row>
    <row r="676" spans="1:15" s="138" customFormat="1" ht="31.5" x14ac:dyDescent="0.25">
      <c r="A676" s="258" t="s">
        <v>254</v>
      </c>
      <c r="B676" s="192" t="s">
        <v>16</v>
      </c>
      <c r="C676" s="4" t="s">
        <v>29</v>
      </c>
      <c r="D676" s="156" t="s">
        <v>141</v>
      </c>
      <c r="E676" s="330"/>
      <c r="F676" s="159">
        <f t="shared" ref="F676:K676" si="164">F677+F680+F683</f>
        <v>38268.299999999996</v>
      </c>
      <c r="G676" s="310">
        <f t="shared" si="164"/>
        <v>307.60000000000002</v>
      </c>
      <c r="H676" s="528">
        <f t="shared" si="164"/>
        <v>37183.199999999997</v>
      </c>
      <c r="I676" s="528">
        <f t="shared" si="164"/>
        <v>314.2</v>
      </c>
      <c r="J676" s="528">
        <f t="shared" si="164"/>
        <v>37369.700000000004</v>
      </c>
      <c r="K676" s="528">
        <f t="shared" si="164"/>
        <v>310.60000000000002</v>
      </c>
      <c r="L676" s="154"/>
      <c r="N676" s="154"/>
      <c r="O676" s="154"/>
    </row>
    <row r="677" spans="1:15" s="138" customFormat="1" ht="37.5" customHeight="1" x14ac:dyDescent="0.25">
      <c r="A677" s="382" t="s">
        <v>757</v>
      </c>
      <c r="B677" s="192" t="s">
        <v>16</v>
      </c>
      <c r="C677" s="4" t="s">
        <v>29</v>
      </c>
      <c r="D677" s="156" t="s">
        <v>255</v>
      </c>
      <c r="E677" s="330"/>
      <c r="F677" s="159">
        <f>F678</f>
        <v>1000</v>
      </c>
      <c r="G677" s="310"/>
      <c r="H677" s="528">
        <f>H678</f>
        <v>1000</v>
      </c>
      <c r="I677" s="528"/>
      <c r="J677" s="528">
        <f>J678</f>
        <v>1000</v>
      </c>
      <c r="K677" s="528"/>
      <c r="L677" s="154"/>
      <c r="N677" s="154"/>
      <c r="O677" s="154"/>
    </row>
    <row r="678" spans="1:15" s="138" customFormat="1" ht="31.5" x14ac:dyDescent="0.25">
      <c r="A678" s="379" t="s">
        <v>60</v>
      </c>
      <c r="B678" s="192" t="s">
        <v>16</v>
      </c>
      <c r="C678" s="4" t="s">
        <v>29</v>
      </c>
      <c r="D678" s="156" t="s">
        <v>255</v>
      </c>
      <c r="E678" s="330">
        <v>600</v>
      </c>
      <c r="F678" s="159">
        <f>F679</f>
        <v>1000</v>
      </c>
      <c r="G678" s="310"/>
      <c r="H678" s="528">
        <f>H679</f>
        <v>1000</v>
      </c>
      <c r="I678" s="528"/>
      <c r="J678" s="528">
        <f>J679</f>
        <v>1000</v>
      </c>
      <c r="K678" s="528"/>
      <c r="L678" s="154"/>
      <c r="N678" s="154"/>
      <c r="O678" s="154"/>
    </row>
    <row r="679" spans="1:15" s="138" customFormat="1" x14ac:dyDescent="0.25">
      <c r="A679" s="379" t="s">
        <v>61</v>
      </c>
      <c r="B679" s="192" t="s">
        <v>16</v>
      </c>
      <c r="C679" s="4" t="s">
        <v>29</v>
      </c>
      <c r="D679" s="156" t="s">
        <v>255</v>
      </c>
      <c r="E679" s="330">
        <v>610</v>
      </c>
      <c r="F679" s="159">
        <f>'ведом. 2025-2027'!AD347</f>
        <v>1000</v>
      </c>
      <c r="G679" s="310"/>
      <c r="H679" s="528">
        <f>'ведом. 2025-2027'!AE347</f>
        <v>1000</v>
      </c>
      <c r="I679" s="528"/>
      <c r="J679" s="528">
        <f>'ведом. 2025-2027'!AF347</f>
        <v>1000</v>
      </c>
      <c r="K679" s="528"/>
      <c r="L679" s="154"/>
      <c r="N679" s="154"/>
      <c r="O679" s="154"/>
    </row>
    <row r="680" spans="1:15" s="138" customFormat="1" ht="31.5" x14ac:dyDescent="0.25">
      <c r="A680" s="379" t="s">
        <v>256</v>
      </c>
      <c r="B680" s="192" t="s">
        <v>16</v>
      </c>
      <c r="C680" s="4" t="s">
        <v>29</v>
      </c>
      <c r="D680" s="156" t="s">
        <v>257</v>
      </c>
      <c r="E680" s="330"/>
      <c r="F680" s="159">
        <f>F681</f>
        <v>36893.599999999999</v>
      </c>
      <c r="G680" s="310"/>
      <c r="H680" s="528">
        <f>H681</f>
        <v>35800.5</v>
      </c>
      <c r="I680" s="528"/>
      <c r="J680" s="528">
        <f>J681</f>
        <v>35991.4</v>
      </c>
      <c r="K680" s="528"/>
      <c r="L680" s="154"/>
      <c r="N680" s="154"/>
      <c r="O680" s="154"/>
    </row>
    <row r="681" spans="1:15" s="138" customFormat="1" ht="31.5" x14ac:dyDescent="0.25">
      <c r="A681" s="379" t="s">
        <v>60</v>
      </c>
      <c r="B681" s="192" t="s">
        <v>16</v>
      </c>
      <c r="C681" s="4" t="s">
        <v>29</v>
      </c>
      <c r="D681" s="156" t="s">
        <v>257</v>
      </c>
      <c r="E681" s="330">
        <v>600</v>
      </c>
      <c r="F681" s="159">
        <f>F682</f>
        <v>36893.599999999999</v>
      </c>
      <c r="G681" s="310"/>
      <c r="H681" s="528">
        <f>H682</f>
        <v>35800.5</v>
      </c>
      <c r="I681" s="528"/>
      <c r="J681" s="528">
        <f>J682</f>
        <v>35991.4</v>
      </c>
      <c r="K681" s="528"/>
      <c r="L681" s="154"/>
      <c r="N681" s="154"/>
      <c r="O681" s="154"/>
    </row>
    <row r="682" spans="1:15" s="138" customFormat="1" x14ac:dyDescent="0.25">
      <c r="A682" s="379" t="s">
        <v>61</v>
      </c>
      <c r="B682" s="192" t="s">
        <v>16</v>
      </c>
      <c r="C682" s="4" t="s">
        <v>29</v>
      </c>
      <c r="D682" s="156" t="s">
        <v>257</v>
      </c>
      <c r="E682" s="330">
        <v>610</v>
      </c>
      <c r="F682" s="159">
        <f>'ведом. 2025-2027'!AD350</f>
        <v>36893.599999999999</v>
      </c>
      <c r="G682" s="310"/>
      <c r="H682" s="528">
        <f>'ведом. 2025-2027'!AE350</f>
        <v>35800.5</v>
      </c>
      <c r="I682" s="528"/>
      <c r="J682" s="528">
        <f>'ведом. 2025-2027'!AF350</f>
        <v>35991.4</v>
      </c>
      <c r="K682" s="528"/>
      <c r="L682" s="154"/>
      <c r="N682" s="154"/>
      <c r="O682" s="154"/>
    </row>
    <row r="683" spans="1:15" s="177" customFormat="1" ht="31.5" x14ac:dyDescent="0.25">
      <c r="A683" s="379" t="s">
        <v>501</v>
      </c>
      <c r="B683" s="192" t="s">
        <v>16</v>
      </c>
      <c r="C683" s="4" t="s">
        <v>29</v>
      </c>
      <c r="D683" s="156" t="s">
        <v>399</v>
      </c>
      <c r="E683" s="330"/>
      <c r="F683" s="159">
        <f t="shared" ref="F683:K684" si="165">F684</f>
        <v>374.70000000000005</v>
      </c>
      <c r="G683" s="310">
        <f t="shared" si="165"/>
        <v>307.60000000000002</v>
      </c>
      <c r="H683" s="528">
        <f t="shared" si="165"/>
        <v>382.7</v>
      </c>
      <c r="I683" s="528">
        <f t="shared" si="165"/>
        <v>314.2</v>
      </c>
      <c r="J683" s="528">
        <f t="shared" si="165"/>
        <v>378.3</v>
      </c>
      <c r="K683" s="528">
        <f t="shared" si="165"/>
        <v>310.60000000000002</v>
      </c>
      <c r="L683" s="154"/>
      <c r="N683" s="154"/>
      <c r="O683" s="154"/>
    </row>
    <row r="684" spans="1:15" s="177" customFormat="1" ht="31.5" x14ac:dyDescent="0.25">
      <c r="A684" s="379" t="s">
        <v>60</v>
      </c>
      <c r="B684" s="192" t="s">
        <v>16</v>
      </c>
      <c r="C684" s="4" t="s">
        <v>29</v>
      </c>
      <c r="D684" s="156" t="s">
        <v>399</v>
      </c>
      <c r="E684" s="330">
        <v>600</v>
      </c>
      <c r="F684" s="159">
        <f t="shared" si="165"/>
        <v>374.70000000000005</v>
      </c>
      <c r="G684" s="310">
        <f t="shared" si="165"/>
        <v>307.60000000000002</v>
      </c>
      <c r="H684" s="528">
        <f t="shared" si="165"/>
        <v>382.7</v>
      </c>
      <c r="I684" s="528">
        <f t="shared" si="165"/>
        <v>314.2</v>
      </c>
      <c r="J684" s="528">
        <f t="shared" si="165"/>
        <v>378.3</v>
      </c>
      <c r="K684" s="528">
        <f t="shared" si="165"/>
        <v>310.60000000000002</v>
      </c>
      <c r="L684" s="154"/>
      <c r="N684" s="154"/>
      <c r="O684" s="154"/>
    </row>
    <row r="685" spans="1:15" s="177" customFormat="1" x14ac:dyDescent="0.25">
      <c r="A685" s="379" t="s">
        <v>61</v>
      </c>
      <c r="B685" s="192" t="s">
        <v>16</v>
      </c>
      <c r="C685" s="4" t="s">
        <v>29</v>
      </c>
      <c r="D685" s="156" t="s">
        <v>399</v>
      </c>
      <c r="E685" s="330">
        <v>610</v>
      </c>
      <c r="F685" s="159">
        <f>'ведом. 2025-2027'!AD353</f>
        <v>374.70000000000005</v>
      </c>
      <c r="G685" s="310">
        <v>307.60000000000002</v>
      </c>
      <c r="H685" s="528">
        <f>'ведом. 2025-2027'!AE353</f>
        <v>382.7</v>
      </c>
      <c r="I685" s="528">
        <v>314.2</v>
      </c>
      <c r="J685" s="528">
        <f>'ведом. 2025-2027'!AF353</f>
        <v>378.3</v>
      </c>
      <c r="K685" s="528">
        <v>310.60000000000002</v>
      </c>
      <c r="L685" s="154"/>
      <c r="N685" s="154"/>
      <c r="O685" s="154"/>
    </row>
    <row r="686" spans="1:15" s="138" customFormat="1" ht="31.5" x14ac:dyDescent="0.25">
      <c r="A686" s="258" t="s">
        <v>492</v>
      </c>
      <c r="B686" s="192" t="s">
        <v>16</v>
      </c>
      <c r="C686" s="4" t="s">
        <v>29</v>
      </c>
      <c r="D686" s="156" t="s">
        <v>258</v>
      </c>
      <c r="E686" s="330"/>
      <c r="F686" s="159">
        <f>F687+F697+F704</f>
        <v>90114</v>
      </c>
      <c r="G686" s="528">
        <f>G687+G697+G704</f>
        <v>404.1</v>
      </c>
      <c r="H686" s="528">
        <f>H687+H697+H704</f>
        <v>79739.5</v>
      </c>
      <c r="I686" s="528"/>
      <c r="J686" s="528">
        <f>J687+J697+J704</f>
        <v>64032.5</v>
      </c>
      <c r="K686" s="528"/>
      <c r="L686" s="154"/>
      <c r="N686" s="154"/>
      <c r="O686" s="154"/>
    </row>
    <row r="687" spans="1:15" s="138" customFormat="1" x14ac:dyDescent="0.25">
      <c r="A687" s="258" t="s">
        <v>353</v>
      </c>
      <c r="B687" s="192" t="s">
        <v>16</v>
      </c>
      <c r="C687" s="4" t="s">
        <v>29</v>
      </c>
      <c r="D687" s="156" t="s">
        <v>493</v>
      </c>
      <c r="E687" s="330"/>
      <c r="F687" s="159">
        <f>F688</f>
        <v>4014.5</v>
      </c>
      <c r="G687" s="310"/>
      <c r="H687" s="528">
        <f>H688</f>
        <v>130</v>
      </c>
      <c r="I687" s="528"/>
      <c r="J687" s="528">
        <f>J688</f>
        <v>0</v>
      </c>
      <c r="K687" s="528"/>
      <c r="L687" s="154"/>
      <c r="N687" s="154"/>
      <c r="O687" s="154"/>
    </row>
    <row r="688" spans="1:15" s="138" customFormat="1" x14ac:dyDescent="0.25">
      <c r="A688" s="382" t="s">
        <v>259</v>
      </c>
      <c r="B688" s="192" t="s">
        <v>16</v>
      </c>
      <c r="C688" s="4" t="s">
        <v>29</v>
      </c>
      <c r="D688" s="156" t="s">
        <v>552</v>
      </c>
      <c r="E688" s="330"/>
      <c r="F688" s="159">
        <f>F689+F694</f>
        <v>4014.5</v>
      </c>
      <c r="G688" s="310"/>
      <c r="H688" s="528">
        <f>H689+H694</f>
        <v>130</v>
      </c>
      <c r="I688" s="528"/>
      <c r="J688" s="528">
        <f>J689+J694</f>
        <v>0</v>
      </c>
      <c r="K688" s="528"/>
      <c r="L688" s="154"/>
      <c r="N688" s="154"/>
      <c r="O688" s="154"/>
    </row>
    <row r="689" spans="1:15" s="138" customFormat="1" ht="31.5" x14ac:dyDescent="0.25">
      <c r="A689" s="379" t="s">
        <v>260</v>
      </c>
      <c r="B689" s="192" t="s">
        <v>16</v>
      </c>
      <c r="C689" s="4" t="s">
        <v>29</v>
      </c>
      <c r="D689" s="156" t="s">
        <v>553</v>
      </c>
      <c r="E689" s="330"/>
      <c r="F689" s="159">
        <f>F692+F690</f>
        <v>3479.5</v>
      </c>
      <c r="G689" s="528"/>
      <c r="H689" s="528">
        <f t="shared" ref="H689" si="166">H692+H690</f>
        <v>130</v>
      </c>
      <c r="I689" s="528"/>
      <c r="J689" s="528">
        <f t="shared" ref="J689" si="167">J692-J690</f>
        <v>0</v>
      </c>
      <c r="K689" s="528"/>
      <c r="L689" s="154"/>
      <c r="N689" s="154"/>
      <c r="O689" s="154"/>
    </row>
    <row r="690" spans="1:15" s="525" customFormat="1" x14ac:dyDescent="0.25">
      <c r="A690" s="379" t="s">
        <v>120</v>
      </c>
      <c r="B690" s="192" t="s">
        <v>16</v>
      </c>
      <c r="C690" s="522" t="s">
        <v>29</v>
      </c>
      <c r="D690" s="156" t="s">
        <v>553</v>
      </c>
      <c r="E690" s="330">
        <v>200</v>
      </c>
      <c r="F690" s="528">
        <f>F691</f>
        <v>730</v>
      </c>
      <c r="G690" s="528"/>
      <c r="H690" s="528">
        <f t="shared" ref="H690" si="168">H691</f>
        <v>130</v>
      </c>
      <c r="I690" s="528"/>
      <c r="J690" s="528">
        <f t="shared" ref="J690" si="169">J691</f>
        <v>0</v>
      </c>
      <c r="K690" s="528"/>
      <c r="L690" s="527"/>
      <c r="N690" s="527"/>
      <c r="O690" s="527"/>
    </row>
    <row r="691" spans="1:15" s="525" customFormat="1" ht="31.5" x14ac:dyDescent="0.25">
      <c r="A691" s="379" t="s">
        <v>52</v>
      </c>
      <c r="B691" s="192" t="s">
        <v>16</v>
      </c>
      <c r="C691" s="522" t="s">
        <v>29</v>
      </c>
      <c r="D691" s="156" t="s">
        <v>553</v>
      </c>
      <c r="E691" s="330">
        <v>240</v>
      </c>
      <c r="F691" s="528">
        <f>'ведом. 2025-2027'!AD359</f>
        <v>730</v>
      </c>
      <c r="G691" s="530"/>
      <c r="H691" s="528">
        <f>'ведом. 2025-2027'!AE359</f>
        <v>130</v>
      </c>
      <c r="I691" s="528"/>
      <c r="J691" s="528">
        <f>'ведом. 2025-2027'!AF359</f>
        <v>0</v>
      </c>
      <c r="K691" s="528"/>
      <c r="L691" s="527"/>
      <c r="N691" s="527"/>
      <c r="O691" s="527"/>
    </row>
    <row r="692" spans="1:15" s="138" customFormat="1" ht="31.5" x14ac:dyDescent="0.25">
      <c r="A692" s="379" t="s">
        <v>60</v>
      </c>
      <c r="B692" s="192" t="s">
        <v>16</v>
      </c>
      <c r="C692" s="4" t="s">
        <v>29</v>
      </c>
      <c r="D692" s="156" t="s">
        <v>553</v>
      </c>
      <c r="E692" s="330">
        <v>600</v>
      </c>
      <c r="F692" s="159">
        <f>F693</f>
        <v>2749.5</v>
      </c>
      <c r="G692" s="310"/>
      <c r="H692" s="528">
        <f>H693</f>
        <v>0</v>
      </c>
      <c r="I692" s="528"/>
      <c r="J692" s="528">
        <f>J693</f>
        <v>0</v>
      </c>
      <c r="K692" s="528"/>
      <c r="L692" s="154"/>
      <c r="N692" s="154"/>
      <c r="O692" s="154"/>
    </row>
    <row r="693" spans="1:15" s="138" customFormat="1" x14ac:dyDescent="0.25">
      <c r="A693" s="379" t="s">
        <v>61</v>
      </c>
      <c r="B693" s="192" t="s">
        <v>16</v>
      </c>
      <c r="C693" s="4" t="s">
        <v>29</v>
      </c>
      <c r="D693" s="156" t="s">
        <v>553</v>
      </c>
      <c r="E693" s="330">
        <v>610</v>
      </c>
      <c r="F693" s="159">
        <f>'ведом. 2025-2027'!AD361</f>
        <v>2749.5</v>
      </c>
      <c r="G693" s="310"/>
      <c r="H693" s="528">
        <f>'ведом. 2025-2027'!AE361</f>
        <v>0</v>
      </c>
      <c r="I693" s="528"/>
      <c r="J693" s="528">
        <f>'ведом. 2025-2027'!AF361</f>
        <v>0</v>
      </c>
      <c r="K693" s="528"/>
      <c r="L693" s="154"/>
      <c r="N693" s="154"/>
      <c r="O693" s="154"/>
    </row>
    <row r="694" spans="1:15" s="138" customFormat="1" ht="31.5" x14ac:dyDescent="0.25">
      <c r="A694" s="379" t="s">
        <v>261</v>
      </c>
      <c r="B694" s="192" t="s">
        <v>16</v>
      </c>
      <c r="C694" s="4" t="s">
        <v>29</v>
      </c>
      <c r="D694" s="156" t="s">
        <v>554</v>
      </c>
      <c r="E694" s="330"/>
      <c r="F694" s="159">
        <f>F695</f>
        <v>535</v>
      </c>
      <c r="G694" s="310"/>
      <c r="H694" s="528">
        <f>H695</f>
        <v>0</v>
      </c>
      <c r="I694" s="528"/>
      <c r="J694" s="528">
        <f>J695</f>
        <v>0</v>
      </c>
      <c r="K694" s="528"/>
      <c r="L694" s="154"/>
      <c r="N694" s="154"/>
      <c r="O694" s="154"/>
    </row>
    <row r="695" spans="1:15" s="138" customFormat="1" ht="31.5" x14ac:dyDescent="0.25">
      <c r="A695" s="379" t="s">
        <v>60</v>
      </c>
      <c r="B695" s="192" t="s">
        <v>16</v>
      </c>
      <c r="C695" s="4" t="s">
        <v>29</v>
      </c>
      <c r="D695" s="156" t="s">
        <v>554</v>
      </c>
      <c r="E695" s="330">
        <v>600</v>
      </c>
      <c r="F695" s="159">
        <f>F696</f>
        <v>535</v>
      </c>
      <c r="G695" s="310"/>
      <c r="H695" s="528">
        <f>H696</f>
        <v>0</v>
      </c>
      <c r="I695" s="528"/>
      <c r="J695" s="528">
        <f>J696</f>
        <v>0</v>
      </c>
      <c r="K695" s="528"/>
      <c r="L695" s="154"/>
      <c r="N695" s="154"/>
      <c r="O695" s="154"/>
    </row>
    <row r="696" spans="1:15" s="138" customFormat="1" x14ac:dyDescent="0.25">
      <c r="A696" s="379" t="s">
        <v>61</v>
      </c>
      <c r="B696" s="192" t="s">
        <v>16</v>
      </c>
      <c r="C696" s="4" t="s">
        <v>29</v>
      </c>
      <c r="D696" s="156" t="s">
        <v>554</v>
      </c>
      <c r="E696" s="330">
        <v>610</v>
      </c>
      <c r="F696" s="159">
        <f>'ведом. 2025-2027'!AD364</f>
        <v>535</v>
      </c>
      <c r="G696" s="310"/>
      <c r="H696" s="528">
        <f>'ведом. 2025-2027'!AE364</f>
        <v>0</v>
      </c>
      <c r="I696" s="528"/>
      <c r="J696" s="528">
        <f>'ведом. 2025-2027'!AF364</f>
        <v>0</v>
      </c>
      <c r="K696" s="528"/>
      <c r="L696" s="154"/>
      <c r="N696" s="154"/>
      <c r="O696" s="154"/>
    </row>
    <row r="697" spans="1:15" s="138" customFormat="1" ht="31.5" x14ac:dyDescent="0.25">
      <c r="A697" s="259" t="s">
        <v>354</v>
      </c>
      <c r="B697" s="192" t="s">
        <v>16</v>
      </c>
      <c r="C697" s="4" t="s">
        <v>29</v>
      </c>
      <c r="D697" s="156" t="s">
        <v>494</v>
      </c>
      <c r="E697" s="330"/>
      <c r="F697" s="159">
        <f>F698+F701</f>
        <v>85695.4</v>
      </c>
      <c r="G697" s="310"/>
      <c r="H697" s="528">
        <f>H698+H701</f>
        <v>79609.5</v>
      </c>
      <c r="I697" s="528"/>
      <c r="J697" s="528">
        <f>J698+J701</f>
        <v>64032.5</v>
      </c>
      <c r="K697" s="528"/>
      <c r="L697" s="154"/>
      <c r="N697" s="154"/>
      <c r="O697" s="154"/>
    </row>
    <row r="698" spans="1:15" s="200" customFormat="1" ht="47.25" x14ac:dyDescent="0.25">
      <c r="A698" s="316" t="str">
        <f>'ведом. 2025-2027'!X366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98" s="202" t="str">
        <f>'ведом. 2025-2027'!Z366</f>
        <v>08</v>
      </c>
      <c r="C698" s="201" t="str">
        <f>'ведом. 2025-2027'!AA366</f>
        <v>01</v>
      </c>
      <c r="D698" s="156" t="s">
        <v>495</v>
      </c>
      <c r="E698" s="348"/>
      <c r="F698" s="198">
        <f t="shared" ref="F698:J699" si="170">F699</f>
        <v>41851.599999999999</v>
      </c>
      <c r="G698" s="356"/>
      <c r="H698" s="447">
        <f t="shared" si="170"/>
        <v>37761.300000000003</v>
      </c>
      <c r="I698" s="447"/>
      <c r="J698" s="447">
        <f t="shared" si="170"/>
        <v>21859.200000000001</v>
      </c>
      <c r="K698" s="447"/>
      <c r="L698" s="199"/>
      <c r="N698" s="199"/>
      <c r="O698" s="199"/>
    </row>
    <row r="699" spans="1:15" s="200" customFormat="1" ht="31.5" x14ac:dyDescent="0.25">
      <c r="A699" s="316" t="str">
        <f>'ведом. 2025-2027'!X367</f>
        <v>Предоставление субсидий бюджетным, автономным учреждениям и иным некоммерческим организациям</v>
      </c>
      <c r="B699" s="202" t="str">
        <f>'ведом. 2025-2027'!Z367</f>
        <v>08</v>
      </c>
      <c r="C699" s="201" t="str">
        <f>'ведом. 2025-2027'!AA367</f>
        <v>01</v>
      </c>
      <c r="D699" s="156" t="s">
        <v>495</v>
      </c>
      <c r="E699" s="348">
        <f>'ведом. 2025-2027'!AC367</f>
        <v>600</v>
      </c>
      <c r="F699" s="198">
        <f t="shared" si="170"/>
        <v>41851.599999999999</v>
      </c>
      <c r="G699" s="356"/>
      <c r="H699" s="447">
        <f t="shared" si="170"/>
        <v>37761.300000000003</v>
      </c>
      <c r="I699" s="447"/>
      <c r="J699" s="447">
        <f t="shared" si="170"/>
        <v>21859.200000000001</v>
      </c>
      <c r="K699" s="447"/>
      <c r="L699" s="199"/>
      <c r="N699" s="199"/>
      <c r="O699" s="199"/>
    </row>
    <row r="700" spans="1:15" s="200" customFormat="1" x14ac:dyDescent="0.25">
      <c r="A700" s="316" t="str">
        <f>'ведом. 2025-2027'!X368</f>
        <v>Субсидии бюджетным учреждениям</v>
      </c>
      <c r="B700" s="202" t="str">
        <f>'ведом. 2025-2027'!Z368</f>
        <v>08</v>
      </c>
      <c r="C700" s="201" t="str">
        <f>'ведом. 2025-2027'!AA368</f>
        <v>01</v>
      </c>
      <c r="D700" s="156" t="s">
        <v>495</v>
      </c>
      <c r="E700" s="348">
        <f>'ведом. 2025-2027'!AC368</f>
        <v>610</v>
      </c>
      <c r="F700" s="198">
        <f>'ведом. 2025-2027'!AD368</f>
        <v>41851.599999999999</v>
      </c>
      <c r="G700" s="356"/>
      <c r="H700" s="447">
        <f>'ведом. 2025-2027'!AE368</f>
        <v>37761.300000000003</v>
      </c>
      <c r="I700" s="447"/>
      <c r="J700" s="447">
        <f>'ведом. 2025-2027'!AF368</f>
        <v>21859.200000000001</v>
      </c>
      <c r="K700" s="447"/>
      <c r="L700" s="199"/>
      <c r="N700" s="199"/>
      <c r="O700" s="199"/>
    </row>
    <row r="701" spans="1:15" s="200" customFormat="1" ht="47.25" x14ac:dyDescent="0.25">
      <c r="A701" s="316" t="str">
        <f>'ведом. 2025-2027'!X369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01" s="202" t="str">
        <f>'ведом. 2025-2027'!Z369</f>
        <v>08</v>
      </c>
      <c r="C701" s="201" t="str">
        <f>'ведом. 2025-2027'!AA369</f>
        <v>01</v>
      </c>
      <c r="D701" s="156" t="s">
        <v>496</v>
      </c>
      <c r="E701" s="348"/>
      <c r="F701" s="198">
        <f>F702</f>
        <v>43843.8</v>
      </c>
      <c r="G701" s="356"/>
      <c r="H701" s="447">
        <f>H702</f>
        <v>41848.199999999997</v>
      </c>
      <c r="I701" s="447"/>
      <c r="J701" s="447">
        <f>J702</f>
        <v>42173.3</v>
      </c>
      <c r="K701" s="447"/>
      <c r="L701" s="199"/>
      <c r="N701" s="199"/>
      <c r="O701" s="199"/>
    </row>
    <row r="702" spans="1:15" s="200" customFormat="1" ht="31.5" x14ac:dyDescent="0.25">
      <c r="A702" s="316" t="str">
        <f>'ведом. 2025-2027'!X370</f>
        <v>Предоставление субсидий бюджетным, автономным учреждениям и иным некоммерческим организациям</v>
      </c>
      <c r="B702" s="202" t="str">
        <f>'ведом. 2025-2027'!Z370</f>
        <v>08</v>
      </c>
      <c r="C702" s="201" t="str">
        <f>'ведом. 2025-2027'!AA370</f>
        <v>01</v>
      </c>
      <c r="D702" s="156" t="s">
        <v>496</v>
      </c>
      <c r="E702" s="348">
        <f>'ведом. 2025-2027'!AC370</f>
        <v>600</v>
      </c>
      <c r="F702" s="198">
        <f>F703</f>
        <v>43843.8</v>
      </c>
      <c r="G702" s="356"/>
      <c r="H702" s="447">
        <f>H703</f>
        <v>41848.199999999997</v>
      </c>
      <c r="I702" s="447"/>
      <c r="J702" s="447">
        <f>J703</f>
        <v>42173.3</v>
      </c>
      <c r="K702" s="447"/>
      <c r="L702" s="199"/>
      <c r="N702" s="199"/>
      <c r="O702" s="199"/>
    </row>
    <row r="703" spans="1:15" s="200" customFormat="1" x14ac:dyDescent="0.25">
      <c r="A703" s="316" t="str">
        <f>'ведом. 2025-2027'!X371</f>
        <v>Субсидии бюджетным учреждениям</v>
      </c>
      <c r="B703" s="202" t="str">
        <f>'ведом. 2025-2027'!Z371</f>
        <v>08</v>
      </c>
      <c r="C703" s="201" t="str">
        <f>'ведом. 2025-2027'!AA371</f>
        <v>01</v>
      </c>
      <c r="D703" s="156" t="s">
        <v>496</v>
      </c>
      <c r="E703" s="348">
        <f>'ведом. 2025-2027'!AC371</f>
        <v>610</v>
      </c>
      <c r="F703" s="198">
        <f>'ведом. 2025-2027'!AD371</f>
        <v>43843.8</v>
      </c>
      <c r="G703" s="356"/>
      <c r="H703" s="447">
        <f>'ведом. 2025-2027'!AE371</f>
        <v>41848.199999999997</v>
      </c>
      <c r="I703" s="447"/>
      <c r="J703" s="447">
        <f>'ведом. 2025-2027'!AF371</f>
        <v>42173.3</v>
      </c>
      <c r="K703" s="447"/>
      <c r="L703" s="199"/>
      <c r="N703" s="199"/>
      <c r="O703" s="199"/>
    </row>
    <row r="704" spans="1:15" s="200" customFormat="1" ht="31.5" x14ac:dyDescent="0.25">
      <c r="A704" s="256" t="s">
        <v>636</v>
      </c>
      <c r="B704" s="1" t="s">
        <v>16</v>
      </c>
      <c r="C704" s="4" t="s">
        <v>29</v>
      </c>
      <c r="D704" s="295" t="s">
        <v>637</v>
      </c>
      <c r="E704" s="434"/>
      <c r="F704" s="198">
        <f>F705</f>
        <v>404.1</v>
      </c>
      <c r="G704" s="198">
        <f t="shared" ref="G704:J706" si="171">G705</f>
        <v>404.1</v>
      </c>
      <c r="H704" s="447">
        <f t="shared" si="171"/>
        <v>0</v>
      </c>
      <c r="I704" s="447"/>
      <c r="J704" s="447">
        <f t="shared" si="171"/>
        <v>0</v>
      </c>
      <c r="K704" s="447"/>
      <c r="L704" s="199"/>
      <c r="N704" s="199"/>
      <c r="O704" s="199"/>
    </row>
    <row r="705" spans="1:15" s="200" customFormat="1" ht="31.5" x14ac:dyDescent="0.25">
      <c r="A705" s="256" t="s">
        <v>638</v>
      </c>
      <c r="B705" s="1" t="s">
        <v>16</v>
      </c>
      <c r="C705" s="4" t="s">
        <v>29</v>
      </c>
      <c r="D705" s="295" t="s">
        <v>639</v>
      </c>
      <c r="E705" s="434"/>
      <c r="F705" s="198">
        <f>F706</f>
        <v>404.1</v>
      </c>
      <c r="G705" s="198">
        <f t="shared" si="171"/>
        <v>404.1</v>
      </c>
      <c r="H705" s="447">
        <f t="shared" si="171"/>
        <v>0</v>
      </c>
      <c r="I705" s="447"/>
      <c r="J705" s="447">
        <f t="shared" si="171"/>
        <v>0</v>
      </c>
      <c r="K705" s="447"/>
      <c r="L705" s="199"/>
      <c r="N705" s="199"/>
      <c r="O705" s="199"/>
    </row>
    <row r="706" spans="1:15" s="200" customFormat="1" ht="31.5" x14ac:dyDescent="0.25">
      <c r="A706" s="256" t="s">
        <v>60</v>
      </c>
      <c r="B706" s="1" t="s">
        <v>16</v>
      </c>
      <c r="C706" s="4" t="s">
        <v>29</v>
      </c>
      <c r="D706" s="295" t="s">
        <v>639</v>
      </c>
      <c r="E706" s="434">
        <v>600</v>
      </c>
      <c r="F706" s="198">
        <f>F707</f>
        <v>404.1</v>
      </c>
      <c r="G706" s="198">
        <f t="shared" si="171"/>
        <v>404.1</v>
      </c>
      <c r="H706" s="447">
        <f t="shared" si="171"/>
        <v>0</v>
      </c>
      <c r="I706" s="447"/>
      <c r="J706" s="447">
        <f t="shared" si="171"/>
        <v>0</v>
      </c>
      <c r="K706" s="447"/>
      <c r="L706" s="199"/>
      <c r="N706" s="199"/>
      <c r="O706" s="199"/>
    </row>
    <row r="707" spans="1:15" s="200" customFormat="1" x14ac:dyDescent="0.25">
      <c r="A707" s="256" t="s">
        <v>61</v>
      </c>
      <c r="B707" s="1" t="s">
        <v>16</v>
      </c>
      <c r="C707" s="4" t="s">
        <v>29</v>
      </c>
      <c r="D707" s="295" t="s">
        <v>639</v>
      </c>
      <c r="E707" s="434">
        <v>610</v>
      </c>
      <c r="F707" s="198">
        <f>'ведом. 2025-2027'!AD375</f>
        <v>404.1</v>
      </c>
      <c r="G707" s="356">
        <f>F707</f>
        <v>404.1</v>
      </c>
      <c r="H707" s="447">
        <f>'ведом. 2025-2027'!AE375</f>
        <v>0</v>
      </c>
      <c r="I707" s="447"/>
      <c r="J707" s="447">
        <f>'ведом. 2025-2027'!AF375</f>
        <v>0</v>
      </c>
      <c r="K707" s="447"/>
      <c r="L707" s="199"/>
      <c r="N707" s="199"/>
      <c r="O707" s="199"/>
    </row>
    <row r="708" spans="1:15" s="514" customFormat="1" x14ac:dyDescent="0.25">
      <c r="A708" s="262" t="s">
        <v>242</v>
      </c>
      <c r="B708" s="521" t="s">
        <v>16</v>
      </c>
      <c r="C708" s="522" t="s">
        <v>29</v>
      </c>
      <c r="D708" s="295" t="s">
        <v>243</v>
      </c>
      <c r="E708" s="466"/>
      <c r="F708" s="447">
        <f t="shared" ref="F708:F713" si="172">F709</f>
        <v>18637.3</v>
      </c>
      <c r="G708" s="447"/>
      <c r="H708" s="447">
        <f t="shared" ref="H708:J713" si="173">H709</f>
        <v>21472</v>
      </c>
      <c r="I708" s="447"/>
      <c r="J708" s="447">
        <f t="shared" si="173"/>
        <v>22352</v>
      </c>
      <c r="K708" s="447"/>
      <c r="L708" s="513"/>
      <c r="N708" s="513"/>
      <c r="O708" s="513"/>
    </row>
    <row r="709" spans="1:15" s="514" customFormat="1" ht="31.5" x14ac:dyDescent="0.25">
      <c r="A709" s="279" t="s">
        <v>540</v>
      </c>
      <c r="B709" s="521" t="s">
        <v>16</v>
      </c>
      <c r="C709" s="522" t="s">
        <v>29</v>
      </c>
      <c r="D709" s="295" t="s">
        <v>244</v>
      </c>
      <c r="E709" s="466"/>
      <c r="F709" s="447">
        <f t="shared" si="172"/>
        <v>18637.3</v>
      </c>
      <c r="G709" s="447"/>
      <c r="H709" s="447">
        <f t="shared" si="173"/>
        <v>21472</v>
      </c>
      <c r="I709" s="447"/>
      <c r="J709" s="447">
        <f t="shared" si="173"/>
        <v>22352</v>
      </c>
      <c r="K709" s="447"/>
      <c r="L709" s="513"/>
      <c r="N709" s="513"/>
      <c r="O709" s="513"/>
    </row>
    <row r="710" spans="1:15" s="514" customFormat="1" ht="31.5" x14ac:dyDescent="0.25">
      <c r="A710" s="260" t="s">
        <v>541</v>
      </c>
      <c r="B710" s="521" t="s">
        <v>16</v>
      </c>
      <c r="C710" s="522" t="s">
        <v>29</v>
      </c>
      <c r="D710" s="295" t="s">
        <v>245</v>
      </c>
      <c r="E710" s="466"/>
      <c r="F710" s="447">
        <f t="shared" si="172"/>
        <v>18637.3</v>
      </c>
      <c r="G710" s="447"/>
      <c r="H710" s="447">
        <f t="shared" si="173"/>
        <v>21472</v>
      </c>
      <c r="I710" s="447"/>
      <c r="J710" s="447">
        <f t="shared" si="173"/>
        <v>22352</v>
      </c>
      <c r="K710" s="447"/>
      <c r="L710" s="513"/>
      <c r="N710" s="513"/>
      <c r="O710" s="513"/>
    </row>
    <row r="711" spans="1:15" s="514" customFormat="1" x14ac:dyDescent="0.25">
      <c r="A711" s="260" t="s">
        <v>633</v>
      </c>
      <c r="B711" s="521" t="s">
        <v>16</v>
      </c>
      <c r="C711" s="522" t="s">
        <v>29</v>
      </c>
      <c r="D711" s="156" t="s">
        <v>634</v>
      </c>
      <c r="E711" s="466"/>
      <c r="F711" s="447">
        <f t="shared" si="172"/>
        <v>18637.3</v>
      </c>
      <c r="G711" s="447"/>
      <c r="H711" s="447">
        <f t="shared" si="173"/>
        <v>21472</v>
      </c>
      <c r="I711" s="447"/>
      <c r="J711" s="447">
        <f t="shared" si="173"/>
        <v>22352</v>
      </c>
      <c r="K711" s="447"/>
      <c r="L711" s="513"/>
      <c r="N711" s="513"/>
      <c r="O711" s="513"/>
    </row>
    <row r="712" spans="1:15" s="514" customFormat="1" x14ac:dyDescent="0.25">
      <c r="A712" s="260" t="s">
        <v>730</v>
      </c>
      <c r="B712" s="521" t="s">
        <v>16</v>
      </c>
      <c r="C712" s="522" t="s">
        <v>29</v>
      </c>
      <c r="D712" s="156" t="s">
        <v>694</v>
      </c>
      <c r="E712" s="532"/>
      <c r="F712" s="447">
        <f t="shared" si="172"/>
        <v>18637.3</v>
      </c>
      <c r="G712" s="447"/>
      <c r="H712" s="447">
        <f t="shared" si="173"/>
        <v>21472</v>
      </c>
      <c r="I712" s="447"/>
      <c r="J712" s="447">
        <f t="shared" si="173"/>
        <v>22352</v>
      </c>
      <c r="K712" s="447"/>
      <c r="L712" s="513"/>
      <c r="N712" s="513"/>
      <c r="O712" s="513"/>
    </row>
    <row r="713" spans="1:15" s="514" customFormat="1" ht="31.5" x14ac:dyDescent="0.25">
      <c r="A713" s="529" t="s">
        <v>60</v>
      </c>
      <c r="B713" s="521" t="s">
        <v>16</v>
      </c>
      <c r="C713" s="522" t="s">
        <v>29</v>
      </c>
      <c r="D713" s="156" t="s">
        <v>694</v>
      </c>
      <c r="E713" s="532">
        <v>600</v>
      </c>
      <c r="F713" s="447">
        <f t="shared" si="172"/>
        <v>18637.3</v>
      </c>
      <c r="G713" s="447"/>
      <c r="H713" s="447">
        <f t="shared" si="173"/>
        <v>21472</v>
      </c>
      <c r="I713" s="447"/>
      <c r="J713" s="447">
        <f t="shared" si="173"/>
        <v>22352</v>
      </c>
      <c r="K713" s="447"/>
      <c r="L713" s="513"/>
      <c r="N713" s="513"/>
      <c r="O713" s="513"/>
    </row>
    <row r="714" spans="1:15" s="514" customFormat="1" x14ac:dyDescent="0.25">
      <c r="A714" s="529" t="s">
        <v>61</v>
      </c>
      <c r="B714" s="521" t="s">
        <v>16</v>
      </c>
      <c r="C714" s="522" t="s">
        <v>29</v>
      </c>
      <c r="D714" s="156" t="s">
        <v>694</v>
      </c>
      <c r="E714" s="532">
        <v>610</v>
      </c>
      <c r="F714" s="447">
        <f>'ведом. 2025-2027'!AD382</f>
        <v>18637.3</v>
      </c>
      <c r="G714" s="356"/>
      <c r="H714" s="447">
        <f>'ведом. 2025-2027'!AE382</f>
        <v>21472</v>
      </c>
      <c r="I714" s="447"/>
      <c r="J714" s="447">
        <f>'ведом. 2025-2027'!AF382</f>
        <v>22352</v>
      </c>
      <c r="K714" s="447"/>
      <c r="L714" s="513"/>
      <c r="N714" s="513"/>
      <c r="O714" s="513"/>
    </row>
    <row r="715" spans="1:15" s="514" customFormat="1" x14ac:dyDescent="0.25">
      <c r="A715" s="457" t="s">
        <v>768</v>
      </c>
      <c r="B715" s="459" t="s">
        <v>22</v>
      </c>
      <c r="C715" s="460"/>
      <c r="D715" s="464"/>
      <c r="E715" s="466"/>
      <c r="F715" s="447">
        <f t="shared" ref="F715:F721" si="174">F716</f>
        <v>300</v>
      </c>
      <c r="G715" s="447"/>
      <c r="H715" s="447">
        <f t="shared" ref="H715:J715" si="175">H716</f>
        <v>0</v>
      </c>
      <c r="I715" s="447"/>
      <c r="J715" s="447">
        <f t="shared" si="175"/>
        <v>0</v>
      </c>
      <c r="K715" s="447"/>
      <c r="L715" s="513"/>
      <c r="N715" s="513"/>
      <c r="O715" s="513"/>
    </row>
    <row r="716" spans="1:15" s="514" customFormat="1" x14ac:dyDescent="0.25">
      <c r="A716" s="457" t="s">
        <v>769</v>
      </c>
      <c r="B716" s="459" t="s">
        <v>22</v>
      </c>
      <c r="C716" s="460" t="s">
        <v>22</v>
      </c>
      <c r="D716" s="464"/>
      <c r="E716" s="466"/>
      <c r="F716" s="447">
        <f t="shared" si="174"/>
        <v>300</v>
      </c>
      <c r="G716" s="447"/>
      <c r="H716" s="447">
        <f t="shared" ref="H716:J716" si="176">H717</f>
        <v>0</v>
      </c>
      <c r="I716" s="447"/>
      <c r="J716" s="447">
        <f t="shared" si="176"/>
        <v>0</v>
      </c>
      <c r="K716" s="447"/>
      <c r="L716" s="513"/>
      <c r="N716" s="513"/>
      <c r="O716" s="513"/>
    </row>
    <row r="717" spans="1:15" s="514" customFormat="1" x14ac:dyDescent="0.25">
      <c r="A717" s="457" t="s">
        <v>770</v>
      </c>
      <c r="B717" s="459" t="s">
        <v>22</v>
      </c>
      <c r="C717" s="460" t="s">
        <v>22</v>
      </c>
      <c r="D717" s="464" t="s">
        <v>771</v>
      </c>
      <c r="E717" s="466"/>
      <c r="F717" s="447">
        <f t="shared" si="174"/>
        <v>300</v>
      </c>
      <c r="G717" s="447"/>
      <c r="H717" s="447">
        <f t="shared" ref="H717:J717" si="177">H718</f>
        <v>0</v>
      </c>
      <c r="I717" s="447"/>
      <c r="J717" s="447">
        <f t="shared" si="177"/>
        <v>0</v>
      </c>
      <c r="K717" s="447"/>
      <c r="L717" s="513"/>
      <c r="N717" s="513"/>
      <c r="O717" s="513"/>
    </row>
    <row r="718" spans="1:15" s="514" customFormat="1" x14ac:dyDescent="0.25">
      <c r="A718" s="457" t="s">
        <v>772</v>
      </c>
      <c r="B718" s="459" t="s">
        <v>22</v>
      </c>
      <c r="C718" s="460" t="s">
        <v>22</v>
      </c>
      <c r="D718" s="464" t="s">
        <v>773</v>
      </c>
      <c r="E718" s="466"/>
      <c r="F718" s="447">
        <f t="shared" si="174"/>
        <v>300</v>
      </c>
      <c r="G718" s="447"/>
      <c r="H718" s="447">
        <f t="shared" ref="H718:J718" si="178">H719</f>
        <v>0</v>
      </c>
      <c r="I718" s="447"/>
      <c r="J718" s="447">
        <f t="shared" si="178"/>
        <v>0</v>
      </c>
      <c r="K718" s="447"/>
      <c r="L718" s="513"/>
      <c r="N718" s="513"/>
      <c r="O718" s="513"/>
    </row>
    <row r="719" spans="1:15" s="514" customFormat="1" ht="31.5" x14ac:dyDescent="0.25">
      <c r="A719" s="457" t="s">
        <v>774</v>
      </c>
      <c r="B719" s="459" t="s">
        <v>22</v>
      </c>
      <c r="C719" s="460" t="s">
        <v>22</v>
      </c>
      <c r="D719" s="464" t="s">
        <v>775</v>
      </c>
      <c r="E719" s="466"/>
      <c r="F719" s="447">
        <f t="shared" si="174"/>
        <v>300</v>
      </c>
      <c r="G719" s="447"/>
      <c r="H719" s="447">
        <f t="shared" ref="H719:J719" si="179">H720</f>
        <v>0</v>
      </c>
      <c r="I719" s="447"/>
      <c r="J719" s="447">
        <f t="shared" si="179"/>
        <v>0</v>
      </c>
      <c r="K719" s="447"/>
      <c r="L719" s="513"/>
      <c r="N719" s="513"/>
      <c r="O719" s="513"/>
    </row>
    <row r="720" spans="1:15" s="514" customFormat="1" ht="47.25" x14ac:dyDescent="0.25">
      <c r="A720" s="457" t="s">
        <v>777</v>
      </c>
      <c r="B720" s="459" t="s">
        <v>22</v>
      </c>
      <c r="C720" s="460" t="s">
        <v>22</v>
      </c>
      <c r="D720" s="464" t="s">
        <v>776</v>
      </c>
      <c r="E720" s="466"/>
      <c r="F720" s="447">
        <f t="shared" si="174"/>
        <v>300</v>
      </c>
      <c r="G720" s="447"/>
      <c r="H720" s="447">
        <f t="shared" ref="H720:J720" si="180">H721</f>
        <v>0</v>
      </c>
      <c r="I720" s="447"/>
      <c r="J720" s="447">
        <f t="shared" si="180"/>
        <v>0</v>
      </c>
      <c r="K720" s="447"/>
      <c r="L720" s="513"/>
      <c r="N720" s="513"/>
      <c r="O720" s="513"/>
    </row>
    <row r="721" spans="1:15" s="514" customFormat="1" x14ac:dyDescent="0.25">
      <c r="A721" s="485" t="s">
        <v>97</v>
      </c>
      <c r="B721" s="459" t="s">
        <v>22</v>
      </c>
      <c r="C721" s="460" t="s">
        <v>22</v>
      </c>
      <c r="D721" s="464" t="s">
        <v>776</v>
      </c>
      <c r="E721" s="460">
        <v>300</v>
      </c>
      <c r="F721" s="447">
        <f t="shared" si="174"/>
        <v>300</v>
      </c>
      <c r="G721" s="447"/>
      <c r="H721" s="447">
        <f t="shared" ref="H721:J721" si="181">H722</f>
        <v>0</v>
      </c>
      <c r="I721" s="447"/>
      <c r="J721" s="447">
        <f t="shared" si="181"/>
        <v>0</v>
      </c>
      <c r="K721" s="447"/>
      <c r="L721" s="513"/>
      <c r="N721" s="513"/>
      <c r="O721" s="513"/>
    </row>
    <row r="722" spans="1:15" s="514" customFormat="1" x14ac:dyDescent="0.25">
      <c r="A722" s="485" t="s">
        <v>40</v>
      </c>
      <c r="B722" s="459" t="s">
        <v>22</v>
      </c>
      <c r="C722" s="460" t="s">
        <v>22</v>
      </c>
      <c r="D722" s="464" t="s">
        <v>776</v>
      </c>
      <c r="E722" s="460">
        <v>320</v>
      </c>
      <c r="F722" s="447">
        <f>'ведом. 2025-2027'!AD390</f>
        <v>300</v>
      </c>
      <c r="G722" s="356"/>
      <c r="H722" s="447">
        <f>'ведом. 2025-2027'!AE390</f>
        <v>0</v>
      </c>
      <c r="I722" s="447"/>
      <c r="J722" s="447">
        <f>'ведом. 2025-2027'!AF390</f>
        <v>0</v>
      </c>
      <c r="K722" s="447"/>
      <c r="L722" s="513"/>
      <c r="N722" s="513"/>
      <c r="O722" s="513"/>
    </row>
    <row r="723" spans="1:15" s="138" customFormat="1" x14ac:dyDescent="0.25">
      <c r="A723" s="388" t="s">
        <v>94</v>
      </c>
      <c r="B723" s="194" t="s">
        <v>36</v>
      </c>
      <c r="C723" s="184"/>
      <c r="D723" s="284"/>
      <c r="E723" s="334"/>
      <c r="F723" s="161">
        <f t="shared" ref="F723:K723" si="182">F724+F742+F764+F731</f>
        <v>49989</v>
      </c>
      <c r="G723" s="351">
        <f t="shared" si="182"/>
        <v>33481</v>
      </c>
      <c r="H723" s="161">
        <f t="shared" si="182"/>
        <v>56773.4</v>
      </c>
      <c r="I723" s="161">
        <f>I724+I742+I764+I731</f>
        <v>34322.199999999997</v>
      </c>
      <c r="J723" s="161">
        <f t="shared" si="182"/>
        <v>54173.5</v>
      </c>
      <c r="K723" s="161">
        <f t="shared" si="182"/>
        <v>31601</v>
      </c>
      <c r="L723" s="154"/>
      <c r="N723" s="154"/>
      <c r="O723" s="154"/>
    </row>
    <row r="724" spans="1:15" s="138" customFormat="1" x14ac:dyDescent="0.25">
      <c r="A724" s="379" t="s">
        <v>55</v>
      </c>
      <c r="B724" s="192">
        <v>10</v>
      </c>
      <c r="C724" s="4" t="s">
        <v>29</v>
      </c>
      <c r="D724" s="26"/>
      <c r="E724" s="341"/>
      <c r="F724" s="159">
        <f>F725</f>
        <v>9007</v>
      </c>
      <c r="G724" s="310"/>
      <c r="H724" s="528">
        <f>H725</f>
        <v>9007</v>
      </c>
      <c r="I724" s="528"/>
      <c r="J724" s="528">
        <f>J725</f>
        <v>9007</v>
      </c>
      <c r="K724" s="528"/>
      <c r="L724" s="154"/>
      <c r="N724" s="154"/>
      <c r="O724" s="154"/>
    </row>
    <row r="725" spans="1:15" s="138" customFormat="1" x14ac:dyDescent="0.25">
      <c r="A725" s="258" t="s">
        <v>292</v>
      </c>
      <c r="B725" s="192">
        <v>10</v>
      </c>
      <c r="C725" s="4" t="s">
        <v>29</v>
      </c>
      <c r="D725" s="156" t="s">
        <v>109</v>
      </c>
      <c r="E725" s="341"/>
      <c r="F725" s="159">
        <f>F727</f>
        <v>9007</v>
      </c>
      <c r="G725" s="310"/>
      <c r="H725" s="528">
        <f>H727</f>
        <v>9007</v>
      </c>
      <c r="I725" s="528"/>
      <c r="J725" s="528">
        <f>J727</f>
        <v>9007</v>
      </c>
      <c r="K725" s="528"/>
      <c r="L725" s="154"/>
      <c r="N725" s="154"/>
      <c r="O725" s="154"/>
    </row>
    <row r="726" spans="1:15" s="177" customFormat="1" x14ac:dyDescent="0.25">
      <c r="A726" s="279" t="s">
        <v>293</v>
      </c>
      <c r="B726" s="192">
        <v>10</v>
      </c>
      <c r="C726" s="4" t="s">
        <v>29</v>
      </c>
      <c r="D726" s="156" t="s">
        <v>118</v>
      </c>
      <c r="E726" s="341"/>
      <c r="F726" s="159">
        <f>F727</f>
        <v>9007</v>
      </c>
      <c r="G726" s="310"/>
      <c r="H726" s="528">
        <f>H727</f>
        <v>9007</v>
      </c>
      <c r="I726" s="528"/>
      <c r="J726" s="528">
        <f>J727</f>
        <v>9007</v>
      </c>
      <c r="K726" s="528"/>
      <c r="L726" s="154"/>
      <c r="N726" s="154"/>
      <c r="O726" s="154"/>
    </row>
    <row r="727" spans="1:15" s="138" customFormat="1" ht="31.5" x14ac:dyDescent="0.25">
      <c r="A727" s="262" t="s">
        <v>466</v>
      </c>
      <c r="B727" s="192">
        <v>10</v>
      </c>
      <c r="C727" s="4" t="s">
        <v>29</v>
      </c>
      <c r="D727" s="156" t="s">
        <v>465</v>
      </c>
      <c r="E727" s="341"/>
      <c r="F727" s="159">
        <f>F730</f>
        <v>9007</v>
      </c>
      <c r="G727" s="310"/>
      <c r="H727" s="528">
        <f>H730</f>
        <v>9007</v>
      </c>
      <c r="I727" s="528"/>
      <c r="J727" s="528">
        <f>J730</f>
        <v>9007</v>
      </c>
      <c r="K727" s="528"/>
      <c r="L727" s="154"/>
      <c r="N727" s="154"/>
      <c r="O727" s="154"/>
    </row>
    <row r="728" spans="1:15" s="138" customFormat="1" ht="31.5" x14ac:dyDescent="0.25">
      <c r="A728" s="260" t="s">
        <v>295</v>
      </c>
      <c r="B728" s="192">
        <v>10</v>
      </c>
      <c r="C728" s="4" t="s">
        <v>29</v>
      </c>
      <c r="D728" s="156" t="s">
        <v>464</v>
      </c>
      <c r="E728" s="341"/>
      <c r="F728" s="159">
        <f>F729</f>
        <v>9007</v>
      </c>
      <c r="G728" s="310"/>
      <c r="H728" s="528">
        <f>H729</f>
        <v>9007</v>
      </c>
      <c r="I728" s="528"/>
      <c r="J728" s="528">
        <f>J729</f>
        <v>9007</v>
      </c>
      <c r="K728" s="528"/>
      <c r="L728" s="154"/>
      <c r="N728" s="154"/>
      <c r="O728" s="154"/>
    </row>
    <row r="729" spans="1:15" s="138" customFormat="1" x14ac:dyDescent="0.25">
      <c r="A729" s="379" t="s">
        <v>97</v>
      </c>
      <c r="B729" s="192">
        <v>10</v>
      </c>
      <c r="C729" s="4" t="s">
        <v>29</v>
      </c>
      <c r="D729" s="156" t="s">
        <v>464</v>
      </c>
      <c r="E729" s="330">
        <v>300</v>
      </c>
      <c r="F729" s="159">
        <f>F730</f>
        <v>9007</v>
      </c>
      <c r="G729" s="310"/>
      <c r="H729" s="528">
        <f>H730</f>
        <v>9007</v>
      </c>
      <c r="I729" s="528"/>
      <c r="J729" s="528">
        <f>J730</f>
        <v>9007</v>
      </c>
      <c r="K729" s="528"/>
      <c r="L729" s="154"/>
      <c r="N729" s="154"/>
      <c r="O729" s="154"/>
    </row>
    <row r="730" spans="1:15" s="138" customFormat="1" x14ac:dyDescent="0.25">
      <c r="A730" s="379" t="s">
        <v>40</v>
      </c>
      <c r="B730" s="192">
        <v>10</v>
      </c>
      <c r="C730" s="4" t="s">
        <v>29</v>
      </c>
      <c r="D730" s="156" t="s">
        <v>464</v>
      </c>
      <c r="E730" s="330">
        <v>320</v>
      </c>
      <c r="F730" s="159">
        <f>'ведом. 2025-2027'!AD398+'ведом. 2025-2027'!AD467+'ведом. 2025-2027'!AD495+'ведом. 2025-2027'!AD529+'ведом. 2025-2027'!AD686+'ведом. 2025-2027'!AD863+'ведом. 2025-2027'!AD916</f>
        <v>9007</v>
      </c>
      <c r="G730" s="310"/>
      <c r="H730" s="528">
        <f>'ведом. 2025-2027'!AE916+'ведом. 2025-2027'!AE863+'ведом. 2025-2027'!AE686+'ведом. 2025-2027'!AE529+'ведом. 2025-2027'!AE495+'ведом. 2025-2027'!AE467+'ведом. 2025-2027'!AE398</f>
        <v>9007</v>
      </c>
      <c r="I730" s="528"/>
      <c r="J730" s="528">
        <f>'ведом. 2025-2027'!AF398+'ведом. 2025-2027'!AF467+'ведом. 2025-2027'!AF495+'ведом. 2025-2027'!AF529+'ведом. 2025-2027'!AF686+'ведом. 2025-2027'!AF863+'ведом. 2025-2027'!AF916</f>
        <v>9007</v>
      </c>
      <c r="K730" s="528"/>
      <c r="L730" s="154"/>
      <c r="N730" s="154"/>
      <c r="O730" s="154"/>
    </row>
    <row r="731" spans="1:15" s="177" customFormat="1" x14ac:dyDescent="0.25">
      <c r="A731" s="256" t="s">
        <v>58</v>
      </c>
      <c r="B731" s="192">
        <v>10</v>
      </c>
      <c r="C731" s="4" t="s">
        <v>7</v>
      </c>
      <c r="D731" s="156"/>
      <c r="E731" s="330"/>
      <c r="F731" s="159">
        <f>F733+F738</f>
        <v>331</v>
      </c>
      <c r="G731" s="528"/>
      <c r="H731" s="528">
        <f t="shared" ref="H731:J731" si="183">H733+H738</f>
        <v>2990</v>
      </c>
      <c r="I731" s="528">
        <f t="shared" si="183"/>
        <v>2990</v>
      </c>
      <c r="J731" s="528">
        <f t="shared" si="183"/>
        <v>0</v>
      </c>
      <c r="K731" s="528"/>
      <c r="L731" s="154"/>
      <c r="N731" s="154"/>
      <c r="O731" s="154"/>
    </row>
    <row r="732" spans="1:15" s="525" customFormat="1" x14ac:dyDescent="0.25">
      <c r="A732" s="463" t="s">
        <v>181</v>
      </c>
      <c r="B732" s="459">
        <v>10</v>
      </c>
      <c r="C732" s="460" t="s">
        <v>7</v>
      </c>
      <c r="D732" s="464" t="s">
        <v>116</v>
      </c>
      <c r="E732" s="330"/>
      <c r="F732" s="528">
        <f>F733</f>
        <v>0</v>
      </c>
      <c r="G732" s="528"/>
      <c r="H732" s="528">
        <f t="shared" ref="H732:J732" si="184">H733</f>
        <v>2990</v>
      </c>
      <c r="I732" s="528">
        <f t="shared" si="184"/>
        <v>2990</v>
      </c>
      <c r="J732" s="528">
        <f t="shared" si="184"/>
        <v>0</v>
      </c>
      <c r="K732" s="528"/>
      <c r="L732" s="527"/>
      <c r="N732" s="527"/>
      <c r="O732" s="527"/>
    </row>
    <row r="733" spans="1:15" s="525" customFormat="1" ht="31.5" x14ac:dyDescent="0.25">
      <c r="A733" s="457" t="s">
        <v>675</v>
      </c>
      <c r="B733" s="459">
        <v>10</v>
      </c>
      <c r="C733" s="460" t="s">
        <v>7</v>
      </c>
      <c r="D733" s="464" t="s">
        <v>676</v>
      </c>
      <c r="E733" s="466"/>
      <c r="F733" s="528">
        <f>F734</f>
        <v>0</v>
      </c>
      <c r="G733" s="528"/>
      <c r="H733" s="528">
        <f t="shared" ref="H733:J736" si="185">H734</f>
        <v>2990</v>
      </c>
      <c r="I733" s="528">
        <f t="shared" si="185"/>
        <v>2990</v>
      </c>
      <c r="J733" s="528">
        <f t="shared" si="185"/>
        <v>0</v>
      </c>
      <c r="K733" s="528"/>
      <c r="L733" s="527"/>
      <c r="N733" s="527"/>
      <c r="O733" s="527"/>
    </row>
    <row r="734" spans="1:15" s="525" customFormat="1" ht="47.25" x14ac:dyDescent="0.25">
      <c r="A734" s="457" t="s">
        <v>678</v>
      </c>
      <c r="B734" s="459">
        <v>10</v>
      </c>
      <c r="C734" s="460" t="s">
        <v>7</v>
      </c>
      <c r="D734" s="464" t="s">
        <v>677</v>
      </c>
      <c r="E734" s="466"/>
      <c r="F734" s="528">
        <f>F735</f>
        <v>0</v>
      </c>
      <c r="G734" s="528"/>
      <c r="H734" s="528">
        <f t="shared" si="185"/>
        <v>2990</v>
      </c>
      <c r="I734" s="528">
        <f t="shared" si="185"/>
        <v>2990</v>
      </c>
      <c r="J734" s="528">
        <f t="shared" si="185"/>
        <v>0</v>
      </c>
      <c r="K734" s="528"/>
      <c r="L734" s="527"/>
      <c r="N734" s="527"/>
      <c r="O734" s="527"/>
    </row>
    <row r="735" spans="1:15" s="525" customFormat="1" ht="47.25" x14ac:dyDescent="0.25">
      <c r="A735" s="457" t="s">
        <v>680</v>
      </c>
      <c r="B735" s="459">
        <v>10</v>
      </c>
      <c r="C735" s="460" t="s">
        <v>7</v>
      </c>
      <c r="D735" s="464" t="s">
        <v>679</v>
      </c>
      <c r="E735" s="466"/>
      <c r="F735" s="528">
        <f>F736</f>
        <v>0</v>
      </c>
      <c r="G735" s="528"/>
      <c r="H735" s="528">
        <f t="shared" si="185"/>
        <v>2990</v>
      </c>
      <c r="I735" s="528">
        <f t="shared" si="185"/>
        <v>2990</v>
      </c>
      <c r="J735" s="528">
        <f t="shared" si="185"/>
        <v>0</v>
      </c>
      <c r="K735" s="528"/>
      <c r="L735" s="527"/>
      <c r="N735" s="527"/>
      <c r="O735" s="527"/>
    </row>
    <row r="736" spans="1:15" s="525" customFormat="1" x14ac:dyDescent="0.25">
      <c r="A736" s="457" t="s">
        <v>97</v>
      </c>
      <c r="B736" s="459">
        <v>10</v>
      </c>
      <c r="C736" s="460" t="s">
        <v>7</v>
      </c>
      <c r="D736" s="464" t="s">
        <v>679</v>
      </c>
      <c r="E736" s="466">
        <v>300</v>
      </c>
      <c r="F736" s="528">
        <f>F737</f>
        <v>0</v>
      </c>
      <c r="G736" s="528"/>
      <c r="H736" s="528">
        <f t="shared" si="185"/>
        <v>2990</v>
      </c>
      <c r="I736" s="528">
        <f t="shared" si="185"/>
        <v>2990</v>
      </c>
      <c r="J736" s="528">
        <f t="shared" si="185"/>
        <v>0</v>
      </c>
      <c r="K736" s="528"/>
      <c r="L736" s="527"/>
      <c r="N736" s="527"/>
      <c r="O736" s="527"/>
    </row>
    <row r="737" spans="1:15" s="525" customFormat="1" x14ac:dyDescent="0.25">
      <c r="A737" s="457" t="s">
        <v>40</v>
      </c>
      <c r="B737" s="459">
        <v>10</v>
      </c>
      <c r="C737" s="460" t="s">
        <v>7</v>
      </c>
      <c r="D737" s="464" t="s">
        <v>679</v>
      </c>
      <c r="E737" s="466">
        <v>320</v>
      </c>
      <c r="F737" s="528">
        <f>'ведом. 2025-2027'!AD870</f>
        <v>0</v>
      </c>
      <c r="G737" s="528"/>
      <c r="H737" s="528">
        <f>'ведом. 2025-2027'!AE870</f>
        <v>2990</v>
      </c>
      <c r="I737" s="528">
        <v>2990</v>
      </c>
      <c r="J737" s="528">
        <f>'ведом. 2025-2027'!AF870</f>
        <v>0</v>
      </c>
      <c r="K737" s="528"/>
      <c r="L737" s="527"/>
      <c r="N737" s="527"/>
      <c r="O737" s="527"/>
    </row>
    <row r="738" spans="1:15" s="177" customFormat="1" x14ac:dyDescent="0.25">
      <c r="A738" s="427" t="s">
        <v>332</v>
      </c>
      <c r="B738" s="1">
        <v>10</v>
      </c>
      <c r="C738" s="1" t="s">
        <v>7</v>
      </c>
      <c r="D738" s="432" t="s">
        <v>137</v>
      </c>
      <c r="E738" s="433"/>
      <c r="F738" s="159">
        <f>F739</f>
        <v>331</v>
      </c>
      <c r="G738" s="159"/>
      <c r="H738" s="528">
        <f t="shared" ref="H738:J740" si="186">H739</f>
        <v>0</v>
      </c>
      <c r="I738" s="528"/>
      <c r="J738" s="528">
        <f t="shared" si="186"/>
        <v>0</v>
      </c>
      <c r="K738" s="528"/>
      <c r="L738" s="154"/>
      <c r="N738" s="154"/>
      <c r="O738" s="154"/>
    </row>
    <row r="739" spans="1:15" s="177" customFormat="1" x14ac:dyDescent="0.25">
      <c r="A739" s="431" t="s">
        <v>613</v>
      </c>
      <c r="B739" s="1">
        <v>10</v>
      </c>
      <c r="C739" s="1" t="s">
        <v>7</v>
      </c>
      <c r="D739" s="413" t="s">
        <v>612</v>
      </c>
      <c r="E739" s="433"/>
      <c r="F739" s="159">
        <f>F740</f>
        <v>331</v>
      </c>
      <c r="G739" s="159"/>
      <c r="H739" s="528">
        <f t="shared" si="186"/>
        <v>0</v>
      </c>
      <c r="I739" s="528"/>
      <c r="J739" s="528">
        <f t="shared" si="186"/>
        <v>0</v>
      </c>
      <c r="K739" s="528"/>
      <c r="L739" s="154"/>
      <c r="N739" s="154"/>
      <c r="O739" s="154"/>
    </row>
    <row r="740" spans="1:15" s="177" customFormat="1" x14ac:dyDescent="0.25">
      <c r="A740" s="427" t="s">
        <v>97</v>
      </c>
      <c r="B740" s="1">
        <v>10</v>
      </c>
      <c r="C740" s="1" t="s">
        <v>7</v>
      </c>
      <c r="D740" s="413" t="s">
        <v>612</v>
      </c>
      <c r="E740" s="4">
        <v>300</v>
      </c>
      <c r="F740" s="159">
        <f>F741</f>
        <v>331</v>
      </c>
      <c r="G740" s="159"/>
      <c r="H740" s="528">
        <f t="shared" si="186"/>
        <v>0</v>
      </c>
      <c r="I740" s="528"/>
      <c r="J740" s="528">
        <f t="shared" si="186"/>
        <v>0</v>
      </c>
      <c r="K740" s="528"/>
      <c r="L740" s="154"/>
      <c r="N740" s="154"/>
      <c r="O740" s="154"/>
    </row>
    <row r="741" spans="1:15" s="177" customFormat="1" x14ac:dyDescent="0.25">
      <c r="A741" s="277" t="s">
        <v>40</v>
      </c>
      <c r="B741" s="1">
        <v>10</v>
      </c>
      <c r="C741" s="1" t="s">
        <v>7</v>
      </c>
      <c r="D741" s="413" t="s">
        <v>612</v>
      </c>
      <c r="E741" s="4">
        <v>320</v>
      </c>
      <c r="F741" s="159">
        <f>'ведом. 2025-2027'!AD403</f>
        <v>331</v>
      </c>
      <c r="G741" s="310"/>
      <c r="H741" s="528">
        <f>'ведом. 2025-2027'!AE403</f>
        <v>0</v>
      </c>
      <c r="I741" s="528"/>
      <c r="J741" s="528">
        <f>'ведом. 2025-2027'!AF403</f>
        <v>0</v>
      </c>
      <c r="K741" s="528"/>
      <c r="L741" s="154"/>
      <c r="N741" s="154"/>
      <c r="O741" s="154"/>
    </row>
    <row r="742" spans="1:15" s="138" customFormat="1" x14ac:dyDescent="0.25">
      <c r="A742" s="379" t="s">
        <v>31</v>
      </c>
      <c r="B742" s="192">
        <v>10</v>
      </c>
      <c r="C742" s="4" t="s">
        <v>49</v>
      </c>
      <c r="D742" s="26"/>
      <c r="E742" s="330"/>
      <c r="F742" s="159">
        <f t="shared" ref="F742:K742" si="187">F743+F753</f>
        <v>40511</v>
      </c>
      <c r="G742" s="310">
        <f t="shared" si="187"/>
        <v>33481</v>
      </c>
      <c r="H742" s="528">
        <f t="shared" si="187"/>
        <v>44636.4</v>
      </c>
      <c r="I742" s="528">
        <f t="shared" si="187"/>
        <v>31332.2</v>
      </c>
      <c r="J742" s="528">
        <f t="shared" si="187"/>
        <v>45026.5</v>
      </c>
      <c r="K742" s="528">
        <f t="shared" si="187"/>
        <v>31601</v>
      </c>
      <c r="L742" s="154"/>
      <c r="N742" s="154"/>
      <c r="O742" s="154"/>
    </row>
    <row r="743" spans="1:15" s="138" customFormat="1" x14ac:dyDescent="0.25">
      <c r="A743" s="389" t="s">
        <v>262</v>
      </c>
      <c r="B743" s="192">
        <v>10</v>
      </c>
      <c r="C743" s="4" t="s">
        <v>49</v>
      </c>
      <c r="D743" s="26" t="s">
        <v>100</v>
      </c>
      <c r="E743" s="330"/>
      <c r="F743" s="159">
        <f t="shared" ref="F743:K743" si="188">F744</f>
        <v>14906</v>
      </c>
      <c r="G743" s="310">
        <f t="shared" si="188"/>
        <v>14906</v>
      </c>
      <c r="H743" s="528">
        <f t="shared" si="188"/>
        <v>14906</v>
      </c>
      <c r="I743" s="528">
        <f t="shared" si="188"/>
        <v>14906</v>
      </c>
      <c r="J743" s="528">
        <f t="shared" si="188"/>
        <v>14906</v>
      </c>
      <c r="K743" s="528">
        <f t="shared" si="188"/>
        <v>14906</v>
      </c>
      <c r="L743" s="154"/>
      <c r="N743" s="154"/>
      <c r="O743" s="154"/>
    </row>
    <row r="744" spans="1:15" s="138" customFormat="1" x14ac:dyDescent="0.25">
      <c r="A744" s="258" t="s">
        <v>446</v>
      </c>
      <c r="B744" s="192">
        <v>10</v>
      </c>
      <c r="C744" s="4" t="s">
        <v>49</v>
      </c>
      <c r="D744" s="26" t="s">
        <v>117</v>
      </c>
      <c r="E744" s="330"/>
      <c r="F744" s="159">
        <f t="shared" ref="F744:K745" si="189">F745</f>
        <v>14906</v>
      </c>
      <c r="G744" s="310">
        <f t="shared" si="189"/>
        <v>14906</v>
      </c>
      <c r="H744" s="528">
        <f t="shared" si="189"/>
        <v>14906</v>
      </c>
      <c r="I744" s="528">
        <f>I745</f>
        <v>14906</v>
      </c>
      <c r="J744" s="528">
        <f t="shared" si="189"/>
        <v>14906</v>
      </c>
      <c r="K744" s="528">
        <f t="shared" si="189"/>
        <v>14906</v>
      </c>
      <c r="L744" s="154"/>
      <c r="N744" s="154"/>
      <c r="O744" s="154"/>
    </row>
    <row r="745" spans="1:15" s="138" customFormat="1" ht="31.5" x14ac:dyDescent="0.25">
      <c r="A745" s="258" t="s">
        <v>266</v>
      </c>
      <c r="B745" s="192">
        <v>10</v>
      </c>
      <c r="C745" s="4" t="s">
        <v>49</v>
      </c>
      <c r="D745" s="156" t="s">
        <v>447</v>
      </c>
      <c r="E745" s="330"/>
      <c r="F745" s="159">
        <f t="shared" si="189"/>
        <v>14906</v>
      </c>
      <c r="G745" s="310">
        <f t="shared" si="189"/>
        <v>14906</v>
      </c>
      <c r="H745" s="528">
        <f t="shared" si="189"/>
        <v>14906</v>
      </c>
      <c r="I745" s="528">
        <f t="shared" si="189"/>
        <v>14906</v>
      </c>
      <c r="J745" s="528">
        <f t="shared" si="189"/>
        <v>14906</v>
      </c>
      <c r="K745" s="528">
        <f t="shared" si="189"/>
        <v>14906</v>
      </c>
      <c r="L745" s="154"/>
      <c r="N745" s="154"/>
      <c r="O745" s="154"/>
    </row>
    <row r="746" spans="1:15" s="138" customFormat="1" ht="47.25" x14ac:dyDescent="0.25">
      <c r="A746" s="259" t="s">
        <v>263</v>
      </c>
      <c r="B746" s="192">
        <v>10</v>
      </c>
      <c r="C746" s="4" t="s">
        <v>49</v>
      </c>
      <c r="D746" s="156" t="s">
        <v>467</v>
      </c>
      <c r="E746" s="330"/>
      <c r="F746" s="159">
        <f t="shared" ref="F746:K746" si="190">F749+F747+F751</f>
        <v>14906</v>
      </c>
      <c r="G746" s="310">
        <f t="shared" si="190"/>
        <v>14906</v>
      </c>
      <c r="H746" s="528">
        <f t="shared" si="190"/>
        <v>14906</v>
      </c>
      <c r="I746" s="528">
        <f t="shared" si="190"/>
        <v>14906</v>
      </c>
      <c r="J746" s="528">
        <f t="shared" si="190"/>
        <v>14906</v>
      </c>
      <c r="K746" s="528">
        <f t="shared" si="190"/>
        <v>14906</v>
      </c>
      <c r="L746" s="154"/>
      <c r="N746" s="154"/>
      <c r="O746" s="154"/>
    </row>
    <row r="747" spans="1:15" s="138" customFormat="1" x14ac:dyDescent="0.25">
      <c r="A747" s="379" t="s">
        <v>120</v>
      </c>
      <c r="B747" s="192">
        <v>10</v>
      </c>
      <c r="C747" s="4" t="s">
        <v>49</v>
      </c>
      <c r="D747" s="156" t="s">
        <v>467</v>
      </c>
      <c r="E747" s="330">
        <v>200</v>
      </c>
      <c r="F747" s="159">
        <f t="shared" ref="F747:K747" si="191">F748</f>
        <v>139</v>
      </c>
      <c r="G747" s="310">
        <f t="shared" si="191"/>
        <v>139</v>
      </c>
      <c r="H747" s="528">
        <f t="shared" si="191"/>
        <v>139</v>
      </c>
      <c r="I747" s="528">
        <f t="shared" si="191"/>
        <v>139</v>
      </c>
      <c r="J747" s="528">
        <f t="shared" si="191"/>
        <v>139</v>
      </c>
      <c r="K747" s="528">
        <f t="shared" si="191"/>
        <v>139</v>
      </c>
      <c r="L747" s="154"/>
      <c r="N747" s="154"/>
      <c r="O747" s="154"/>
    </row>
    <row r="748" spans="1:15" s="138" customFormat="1" ht="31.5" x14ac:dyDescent="0.25">
      <c r="A748" s="379" t="s">
        <v>52</v>
      </c>
      <c r="B748" s="192">
        <v>10</v>
      </c>
      <c r="C748" s="4" t="s">
        <v>49</v>
      </c>
      <c r="D748" s="156" t="s">
        <v>467</v>
      </c>
      <c r="E748" s="330">
        <v>240</v>
      </c>
      <c r="F748" s="159">
        <f>'ведом. 2025-2027'!AD693</f>
        <v>139</v>
      </c>
      <c r="G748" s="310">
        <f>F748</f>
        <v>139</v>
      </c>
      <c r="H748" s="528">
        <f>'ведом. 2025-2027'!AE693</f>
        <v>139</v>
      </c>
      <c r="I748" s="528">
        <f>H748</f>
        <v>139</v>
      </c>
      <c r="J748" s="528">
        <f>'ведом. 2025-2027'!AF693</f>
        <v>139</v>
      </c>
      <c r="K748" s="528">
        <f>J748</f>
        <v>139</v>
      </c>
      <c r="L748" s="154"/>
      <c r="N748" s="154"/>
      <c r="O748" s="154"/>
    </row>
    <row r="749" spans="1:15" s="138" customFormat="1" x14ac:dyDescent="0.25">
      <c r="A749" s="379" t="s">
        <v>97</v>
      </c>
      <c r="B749" s="192">
        <v>10</v>
      </c>
      <c r="C749" s="4" t="s">
        <v>49</v>
      </c>
      <c r="D749" s="156" t="s">
        <v>467</v>
      </c>
      <c r="E749" s="330">
        <v>300</v>
      </c>
      <c r="F749" s="159">
        <f t="shared" ref="F749:K749" si="192">F750</f>
        <v>13941</v>
      </c>
      <c r="G749" s="310">
        <f t="shared" si="192"/>
        <v>13941</v>
      </c>
      <c r="H749" s="528">
        <f t="shared" si="192"/>
        <v>13941</v>
      </c>
      <c r="I749" s="528">
        <f t="shared" si="192"/>
        <v>13941</v>
      </c>
      <c r="J749" s="528">
        <f t="shared" si="192"/>
        <v>13941</v>
      </c>
      <c r="K749" s="528">
        <f t="shared" si="192"/>
        <v>13941</v>
      </c>
      <c r="L749" s="154"/>
      <c r="N749" s="154"/>
      <c r="O749" s="154"/>
    </row>
    <row r="750" spans="1:15" s="138" customFormat="1" x14ac:dyDescent="0.25">
      <c r="A750" s="379" t="s">
        <v>131</v>
      </c>
      <c r="B750" s="192">
        <v>10</v>
      </c>
      <c r="C750" s="4" t="s">
        <v>49</v>
      </c>
      <c r="D750" s="156" t="s">
        <v>467</v>
      </c>
      <c r="E750" s="330">
        <v>310</v>
      </c>
      <c r="F750" s="159">
        <f>'ведом. 2025-2027'!AD695</f>
        <v>13941</v>
      </c>
      <c r="G750" s="310">
        <f>F750</f>
        <v>13941</v>
      </c>
      <c r="H750" s="528">
        <f>'ведом. 2025-2027'!AE695</f>
        <v>13941</v>
      </c>
      <c r="I750" s="528">
        <f>H750</f>
        <v>13941</v>
      </c>
      <c r="J750" s="528">
        <f>'ведом. 2025-2027'!AF695</f>
        <v>13941</v>
      </c>
      <c r="K750" s="528">
        <f>J750</f>
        <v>13941</v>
      </c>
      <c r="L750" s="154"/>
      <c r="N750" s="154"/>
      <c r="O750" s="154"/>
    </row>
    <row r="751" spans="1:15" s="177" customFormat="1" ht="31.5" x14ac:dyDescent="0.25">
      <c r="A751" s="256" t="s">
        <v>60</v>
      </c>
      <c r="B751" s="192">
        <v>10</v>
      </c>
      <c r="C751" s="4" t="s">
        <v>49</v>
      </c>
      <c r="D751" s="156" t="s">
        <v>467</v>
      </c>
      <c r="E751" s="330">
        <v>600</v>
      </c>
      <c r="F751" s="159">
        <f t="shared" ref="F751:K751" si="193">F752</f>
        <v>826</v>
      </c>
      <c r="G751" s="310">
        <f t="shared" si="193"/>
        <v>826</v>
      </c>
      <c r="H751" s="528">
        <f t="shared" si="193"/>
        <v>826</v>
      </c>
      <c r="I751" s="528">
        <f t="shared" si="193"/>
        <v>826</v>
      </c>
      <c r="J751" s="528">
        <f t="shared" si="193"/>
        <v>826</v>
      </c>
      <c r="K751" s="528">
        <f t="shared" si="193"/>
        <v>826</v>
      </c>
      <c r="L751" s="154"/>
      <c r="N751" s="154"/>
      <c r="O751" s="154"/>
    </row>
    <row r="752" spans="1:15" s="177" customFormat="1" x14ac:dyDescent="0.25">
      <c r="A752" s="256" t="s">
        <v>61</v>
      </c>
      <c r="B752" s="192">
        <v>10</v>
      </c>
      <c r="C752" s="4" t="s">
        <v>49</v>
      </c>
      <c r="D752" s="156" t="s">
        <v>467</v>
      </c>
      <c r="E752" s="330">
        <v>610</v>
      </c>
      <c r="F752" s="159">
        <f>'ведом. 2025-2027'!AD697</f>
        <v>826</v>
      </c>
      <c r="G752" s="310">
        <f>F752</f>
        <v>826</v>
      </c>
      <c r="H752" s="528">
        <f>'ведом. 2025-2027'!AE697</f>
        <v>826</v>
      </c>
      <c r="I752" s="528">
        <f>H752</f>
        <v>826</v>
      </c>
      <c r="J752" s="528">
        <f>'ведом. 2025-2027'!AF697</f>
        <v>826</v>
      </c>
      <c r="K752" s="528">
        <f>J752</f>
        <v>826</v>
      </c>
      <c r="L752" s="154"/>
      <c r="N752" s="154"/>
      <c r="O752" s="154"/>
    </row>
    <row r="753" spans="1:15" s="138" customFormat="1" x14ac:dyDescent="0.25">
      <c r="A753" s="258" t="s">
        <v>181</v>
      </c>
      <c r="B753" s="192">
        <v>10</v>
      </c>
      <c r="C753" s="4" t="s">
        <v>49</v>
      </c>
      <c r="D753" s="156" t="s">
        <v>116</v>
      </c>
      <c r="E753" s="330"/>
      <c r="F753" s="159">
        <f t="shared" ref="F753:K753" si="194">F759+F754</f>
        <v>25605</v>
      </c>
      <c r="G753" s="310">
        <f t="shared" si="194"/>
        <v>18575</v>
      </c>
      <c r="H753" s="528">
        <f t="shared" si="194"/>
        <v>29730.400000000001</v>
      </c>
      <c r="I753" s="528">
        <f t="shared" si="194"/>
        <v>16426.2</v>
      </c>
      <c r="J753" s="528">
        <f t="shared" si="194"/>
        <v>30120.5</v>
      </c>
      <c r="K753" s="528">
        <f t="shared" si="194"/>
        <v>16695</v>
      </c>
      <c r="L753" s="154"/>
      <c r="N753" s="154"/>
      <c r="O753" s="154"/>
    </row>
    <row r="754" spans="1:15" s="138" customFormat="1" x14ac:dyDescent="0.25">
      <c r="A754" s="258" t="s">
        <v>180</v>
      </c>
      <c r="B754" s="192">
        <v>10</v>
      </c>
      <c r="C754" s="4" t="s">
        <v>49</v>
      </c>
      <c r="D754" s="156" t="s">
        <v>143</v>
      </c>
      <c r="E754" s="330"/>
      <c r="F754" s="159">
        <f t="shared" ref="F754:K755" si="195">F755</f>
        <v>15718</v>
      </c>
      <c r="G754" s="310">
        <f t="shared" si="195"/>
        <v>8688</v>
      </c>
      <c r="H754" s="528">
        <f t="shared" si="195"/>
        <v>29730.400000000001</v>
      </c>
      <c r="I754" s="528">
        <f t="shared" si="195"/>
        <v>16426.2</v>
      </c>
      <c r="J754" s="528">
        <f t="shared" si="195"/>
        <v>30120.5</v>
      </c>
      <c r="K754" s="528">
        <f t="shared" si="195"/>
        <v>16695</v>
      </c>
      <c r="L754" s="154"/>
      <c r="N754" s="154"/>
      <c r="O754" s="154"/>
    </row>
    <row r="755" spans="1:15" s="138" customFormat="1" ht="47.25" x14ac:dyDescent="0.25">
      <c r="A755" s="258" t="s">
        <v>425</v>
      </c>
      <c r="B755" s="192">
        <v>10</v>
      </c>
      <c r="C755" s="4" t="s">
        <v>49</v>
      </c>
      <c r="D755" s="156" t="s">
        <v>142</v>
      </c>
      <c r="E755" s="330"/>
      <c r="F755" s="159">
        <f>F756</f>
        <v>15718</v>
      </c>
      <c r="G755" s="528">
        <f t="shared" si="195"/>
        <v>8688</v>
      </c>
      <c r="H755" s="528">
        <f t="shared" si="195"/>
        <v>29730.400000000001</v>
      </c>
      <c r="I755" s="528">
        <f t="shared" si="195"/>
        <v>16426.2</v>
      </c>
      <c r="J755" s="528">
        <f t="shared" si="195"/>
        <v>30120.5</v>
      </c>
      <c r="K755" s="528">
        <f t="shared" si="195"/>
        <v>16695</v>
      </c>
      <c r="L755" s="154"/>
      <c r="N755" s="154"/>
      <c r="O755" s="154"/>
    </row>
    <row r="756" spans="1:15" s="138" customFormat="1" x14ac:dyDescent="0.25">
      <c r="A756" s="258" t="s">
        <v>178</v>
      </c>
      <c r="B756" s="192">
        <v>10</v>
      </c>
      <c r="C756" s="4" t="s">
        <v>49</v>
      </c>
      <c r="D756" s="156" t="s">
        <v>179</v>
      </c>
      <c r="E756" s="330"/>
      <c r="F756" s="159">
        <f t="shared" ref="F756:K757" si="196">F757</f>
        <v>15718</v>
      </c>
      <c r="G756" s="310">
        <f t="shared" si="196"/>
        <v>8688</v>
      </c>
      <c r="H756" s="528">
        <f t="shared" si="196"/>
        <v>29730.400000000001</v>
      </c>
      <c r="I756" s="528">
        <f t="shared" si="196"/>
        <v>16426.2</v>
      </c>
      <c r="J756" s="528">
        <f t="shared" si="196"/>
        <v>30120.5</v>
      </c>
      <c r="K756" s="528">
        <f t="shared" si="196"/>
        <v>16695</v>
      </c>
      <c r="L756" s="154"/>
      <c r="N756" s="154"/>
      <c r="O756" s="154"/>
    </row>
    <row r="757" spans="1:15" s="138" customFormat="1" x14ac:dyDescent="0.25">
      <c r="A757" s="379" t="s">
        <v>97</v>
      </c>
      <c r="B757" s="192">
        <v>10</v>
      </c>
      <c r="C757" s="4" t="s">
        <v>49</v>
      </c>
      <c r="D757" s="156" t="s">
        <v>179</v>
      </c>
      <c r="E757" s="330">
        <v>300</v>
      </c>
      <c r="F757" s="159">
        <f t="shared" si="196"/>
        <v>15718</v>
      </c>
      <c r="G757" s="310">
        <f t="shared" si="196"/>
        <v>8688</v>
      </c>
      <c r="H757" s="528">
        <f t="shared" si="196"/>
        <v>29730.400000000001</v>
      </c>
      <c r="I757" s="528">
        <f t="shared" si="196"/>
        <v>16426.2</v>
      </c>
      <c r="J757" s="528">
        <f t="shared" si="196"/>
        <v>30120.5</v>
      </c>
      <c r="K757" s="528">
        <f t="shared" si="196"/>
        <v>16695</v>
      </c>
      <c r="L757" s="154"/>
      <c r="N757" s="154"/>
      <c r="O757" s="154"/>
    </row>
    <row r="758" spans="1:15" s="138" customFormat="1" x14ac:dyDescent="0.25">
      <c r="A758" s="379" t="s">
        <v>24</v>
      </c>
      <c r="B758" s="192">
        <v>10</v>
      </c>
      <c r="C758" s="4" t="s">
        <v>49</v>
      </c>
      <c r="D758" s="156" t="s">
        <v>179</v>
      </c>
      <c r="E758" s="330">
        <v>320</v>
      </c>
      <c r="F758" s="159">
        <f>'ведом. 2025-2027'!AD877</f>
        <v>15718</v>
      </c>
      <c r="G758" s="310">
        <v>8688</v>
      </c>
      <c r="H758" s="528">
        <f>'ведом. 2025-2027'!AE877</f>
        <v>29730.400000000001</v>
      </c>
      <c r="I758" s="528">
        <v>16426.2</v>
      </c>
      <c r="J758" s="528">
        <f>16695+13425.5</f>
        <v>30120.5</v>
      </c>
      <c r="K758" s="528">
        <v>16695</v>
      </c>
      <c r="L758" s="154"/>
      <c r="M758" s="527"/>
      <c r="N758" s="154"/>
      <c r="O758" s="154"/>
    </row>
    <row r="759" spans="1:15" s="138" customFormat="1" ht="31.5" x14ac:dyDescent="0.25">
      <c r="A759" s="380" t="s">
        <v>439</v>
      </c>
      <c r="B759" s="192">
        <v>10</v>
      </c>
      <c r="C759" s="4" t="s">
        <v>49</v>
      </c>
      <c r="D759" s="156" t="s">
        <v>146</v>
      </c>
      <c r="E759" s="330"/>
      <c r="F759" s="159">
        <f t="shared" ref="F759:J760" si="197">F760</f>
        <v>9887</v>
      </c>
      <c r="G759" s="159">
        <f t="shared" si="197"/>
        <v>9887</v>
      </c>
      <c r="H759" s="528">
        <f t="shared" si="197"/>
        <v>0</v>
      </c>
      <c r="I759" s="528"/>
      <c r="J759" s="528">
        <f t="shared" si="197"/>
        <v>0</v>
      </c>
      <c r="K759" s="528"/>
      <c r="L759" s="154"/>
      <c r="N759" s="154"/>
      <c r="O759" s="154"/>
    </row>
    <row r="760" spans="1:15" s="138" customFormat="1" ht="47.25" x14ac:dyDescent="0.25">
      <c r="A760" s="380" t="s">
        <v>440</v>
      </c>
      <c r="B760" s="192">
        <v>10</v>
      </c>
      <c r="C760" s="4" t="s">
        <v>49</v>
      </c>
      <c r="D760" s="156" t="s">
        <v>145</v>
      </c>
      <c r="E760" s="330"/>
      <c r="F760" s="159">
        <f>F761</f>
        <v>9887</v>
      </c>
      <c r="G760" s="528">
        <f t="shared" si="197"/>
        <v>9887</v>
      </c>
      <c r="H760" s="528">
        <f t="shared" si="197"/>
        <v>0</v>
      </c>
      <c r="I760" s="528"/>
      <c r="J760" s="528">
        <f t="shared" si="197"/>
        <v>0</v>
      </c>
      <c r="K760" s="528"/>
      <c r="L760" s="154"/>
      <c r="N760" s="154"/>
      <c r="O760" s="154"/>
    </row>
    <row r="761" spans="1:15" s="138" customFormat="1" ht="31.5" x14ac:dyDescent="0.25">
      <c r="A761" s="279" t="s">
        <v>617</v>
      </c>
      <c r="B761" s="192">
        <v>10</v>
      </c>
      <c r="C761" s="4" t="s">
        <v>49</v>
      </c>
      <c r="D761" s="156" t="s">
        <v>144</v>
      </c>
      <c r="E761" s="330"/>
      <c r="F761" s="159">
        <f t="shared" ref="F761:J761" si="198">F762</f>
        <v>9887</v>
      </c>
      <c r="G761" s="159">
        <f t="shared" si="198"/>
        <v>9887</v>
      </c>
      <c r="H761" s="528">
        <f t="shared" si="198"/>
        <v>0</v>
      </c>
      <c r="I761" s="528"/>
      <c r="J761" s="528">
        <f t="shared" si="198"/>
        <v>0</v>
      </c>
      <c r="K761" s="528"/>
      <c r="L761" s="181"/>
      <c r="N761" s="154"/>
      <c r="O761" s="154"/>
    </row>
    <row r="762" spans="1:15" s="138" customFormat="1" x14ac:dyDescent="0.25">
      <c r="A762" s="392" t="s">
        <v>23</v>
      </c>
      <c r="B762" s="192">
        <v>10</v>
      </c>
      <c r="C762" s="4" t="s">
        <v>49</v>
      </c>
      <c r="D762" s="283" t="s">
        <v>144</v>
      </c>
      <c r="E762" s="330">
        <v>400</v>
      </c>
      <c r="F762" s="159">
        <f t="shared" ref="F762:J762" si="199">F763</f>
        <v>9887</v>
      </c>
      <c r="G762" s="310">
        <f t="shared" si="199"/>
        <v>9887</v>
      </c>
      <c r="H762" s="528">
        <f t="shared" si="199"/>
        <v>0</v>
      </c>
      <c r="I762" s="528"/>
      <c r="J762" s="528">
        <f t="shared" si="199"/>
        <v>0</v>
      </c>
      <c r="K762" s="528"/>
      <c r="L762" s="154"/>
      <c r="N762" s="154"/>
      <c r="O762" s="154"/>
    </row>
    <row r="763" spans="1:15" s="138" customFormat="1" x14ac:dyDescent="0.25">
      <c r="A763" s="379" t="s">
        <v>9</v>
      </c>
      <c r="B763" s="192">
        <v>10</v>
      </c>
      <c r="C763" s="4" t="s">
        <v>49</v>
      </c>
      <c r="D763" s="283" t="s">
        <v>144</v>
      </c>
      <c r="E763" s="330">
        <v>410</v>
      </c>
      <c r="F763" s="159">
        <f>'ведом. 2025-2027'!AD536</f>
        <v>9887</v>
      </c>
      <c r="G763" s="310">
        <f>F763</f>
        <v>9887</v>
      </c>
      <c r="H763" s="528">
        <f>'ведом. 2025-2027'!AE536</f>
        <v>0</v>
      </c>
      <c r="I763" s="528"/>
      <c r="J763" s="528">
        <f>'ведом. 2025-2027'!AF536</f>
        <v>0</v>
      </c>
      <c r="K763" s="528"/>
      <c r="L763" s="154"/>
      <c r="N763" s="154"/>
      <c r="O763" s="154"/>
    </row>
    <row r="764" spans="1:15" s="138" customFormat="1" x14ac:dyDescent="0.25">
      <c r="A764" s="379" t="s">
        <v>33</v>
      </c>
      <c r="B764" s="192">
        <v>10</v>
      </c>
      <c r="C764" s="4" t="s">
        <v>95</v>
      </c>
      <c r="D764" s="26"/>
      <c r="E764" s="329"/>
      <c r="F764" s="159">
        <f t="shared" ref="F764:F772" si="200">F765</f>
        <v>140</v>
      </c>
      <c r="G764" s="310"/>
      <c r="H764" s="528">
        <f>H765</f>
        <v>140</v>
      </c>
      <c r="I764" s="528"/>
      <c r="J764" s="528">
        <f>J765</f>
        <v>140</v>
      </c>
      <c r="K764" s="528"/>
      <c r="L764" s="154"/>
      <c r="N764" s="154"/>
      <c r="O764" s="154"/>
    </row>
    <row r="765" spans="1:15" s="138" customFormat="1" x14ac:dyDescent="0.25">
      <c r="A765" s="258" t="s">
        <v>292</v>
      </c>
      <c r="B765" s="192">
        <v>10</v>
      </c>
      <c r="C765" s="4" t="s">
        <v>95</v>
      </c>
      <c r="D765" s="156" t="s">
        <v>109</v>
      </c>
      <c r="E765" s="329"/>
      <c r="F765" s="159">
        <f t="shared" si="200"/>
        <v>140</v>
      </c>
      <c r="G765" s="310"/>
      <c r="H765" s="528">
        <f>H766</f>
        <v>140</v>
      </c>
      <c r="I765" s="528"/>
      <c r="J765" s="528">
        <f>J766</f>
        <v>140</v>
      </c>
      <c r="K765" s="528"/>
      <c r="L765" s="154"/>
      <c r="N765" s="154"/>
      <c r="O765" s="154"/>
    </row>
    <row r="766" spans="1:15" s="138" customFormat="1" ht="31.5" x14ac:dyDescent="0.25">
      <c r="A766" s="262" t="s">
        <v>343</v>
      </c>
      <c r="B766" s="192">
        <v>10</v>
      </c>
      <c r="C766" s="4" t="s">
        <v>95</v>
      </c>
      <c r="D766" s="156" t="s">
        <v>521</v>
      </c>
      <c r="E766" s="329"/>
      <c r="F766" s="159">
        <f t="shared" si="200"/>
        <v>140</v>
      </c>
      <c r="G766" s="310"/>
      <c r="H766" s="528">
        <f>H767</f>
        <v>140</v>
      </c>
      <c r="I766" s="528"/>
      <c r="J766" s="528">
        <f>J767</f>
        <v>140</v>
      </c>
      <c r="K766" s="528"/>
      <c r="L766" s="154"/>
      <c r="N766" s="154"/>
      <c r="O766" s="154"/>
    </row>
    <row r="767" spans="1:15" s="138" customFormat="1" x14ac:dyDescent="0.25">
      <c r="A767" s="280" t="s">
        <v>523</v>
      </c>
      <c r="B767" s="192">
        <v>10</v>
      </c>
      <c r="C767" s="4" t="s">
        <v>95</v>
      </c>
      <c r="D767" s="156" t="s">
        <v>522</v>
      </c>
      <c r="E767" s="329"/>
      <c r="F767" s="159">
        <f>F771+F768</f>
        <v>140</v>
      </c>
      <c r="G767" s="159"/>
      <c r="H767" s="528">
        <f>H771+H768</f>
        <v>140</v>
      </c>
      <c r="I767" s="528"/>
      <c r="J767" s="528">
        <f>J771+J768</f>
        <v>140</v>
      </c>
      <c r="K767" s="528"/>
      <c r="L767" s="154"/>
      <c r="N767" s="154"/>
      <c r="O767" s="154"/>
    </row>
    <row r="768" spans="1:15" s="177" customFormat="1" x14ac:dyDescent="0.25">
      <c r="A768" s="421" t="s">
        <v>594</v>
      </c>
      <c r="B768" s="1">
        <v>10</v>
      </c>
      <c r="C768" s="1" t="s">
        <v>95</v>
      </c>
      <c r="D768" s="413" t="s">
        <v>595</v>
      </c>
      <c r="E768" s="422"/>
      <c r="F768" s="159">
        <f>F769</f>
        <v>70</v>
      </c>
      <c r="G768" s="310"/>
      <c r="H768" s="528">
        <f>H769</f>
        <v>70</v>
      </c>
      <c r="I768" s="528"/>
      <c r="J768" s="528">
        <f>J769</f>
        <v>70</v>
      </c>
      <c r="K768" s="528"/>
      <c r="L768" s="154"/>
      <c r="N768" s="154"/>
      <c r="O768" s="154"/>
    </row>
    <row r="769" spans="1:15" s="177" customFormat="1" ht="31.5" x14ac:dyDescent="0.25">
      <c r="A769" s="423" t="s">
        <v>60</v>
      </c>
      <c r="B769" s="1">
        <v>10</v>
      </c>
      <c r="C769" s="1" t="s">
        <v>95</v>
      </c>
      <c r="D769" s="413" t="s">
        <v>595</v>
      </c>
      <c r="E769" s="422">
        <v>600</v>
      </c>
      <c r="F769" s="159">
        <f>F770</f>
        <v>70</v>
      </c>
      <c r="G769" s="310"/>
      <c r="H769" s="528">
        <f>H770</f>
        <v>70</v>
      </c>
      <c r="I769" s="528"/>
      <c r="J769" s="528">
        <f>J770</f>
        <v>70</v>
      </c>
      <c r="K769" s="528"/>
      <c r="L769" s="154"/>
      <c r="N769" s="154"/>
      <c r="O769" s="154"/>
    </row>
    <row r="770" spans="1:15" s="177" customFormat="1" ht="39" customHeight="1" x14ac:dyDescent="0.25">
      <c r="A770" s="424" t="s">
        <v>408</v>
      </c>
      <c r="B770" s="1">
        <v>10</v>
      </c>
      <c r="C770" s="1" t="s">
        <v>95</v>
      </c>
      <c r="D770" s="413" t="s">
        <v>595</v>
      </c>
      <c r="E770" s="422">
        <v>630</v>
      </c>
      <c r="F770" s="159">
        <f>'ведом. 2025-2027'!AD410</f>
        <v>70</v>
      </c>
      <c r="G770" s="310"/>
      <c r="H770" s="528">
        <f>'ведом. 2025-2027'!AE410</f>
        <v>70</v>
      </c>
      <c r="I770" s="528"/>
      <c r="J770" s="528">
        <f>'ведом. 2025-2027'!AF410</f>
        <v>70</v>
      </c>
      <c r="K770" s="528"/>
      <c r="L770" s="154"/>
      <c r="N770" s="154"/>
      <c r="O770" s="154"/>
    </row>
    <row r="771" spans="1:15" s="138" customFormat="1" ht="31.5" x14ac:dyDescent="0.25">
      <c r="A771" s="259" t="s">
        <v>575</v>
      </c>
      <c r="B771" s="192">
        <v>10</v>
      </c>
      <c r="C771" s="4" t="s">
        <v>95</v>
      </c>
      <c r="D771" s="156" t="s">
        <v>576</v>
      </c>
      <c r="E771" s="345"/>
      <c r="F771" s="159">
        <f t="shared" si="200"/>
        <v>70</v>
      </c>
      <c r="G771" s="310"/>
      <c r="H771" s="528">
        <f>H772</f>
        <v>70</v>
      </c>
      <c r="I771" s="528"/>
      <c r="J771" s="528">
        <f>J772</f>
        <v>70</v>
      </c>
      <c r="K771" s="528"/>
      <c r="L771" s="154"/>
      <c r="N771" s="154"/>
      <c r="O771" s="154"/>
    </row>
    <row r="772" spans="1:15" s="138" customFormat="1" ht="31.5" x14ac:dyDescent="0.25">
      <c r="A772" s="379" t="s">
        <v>60</v>
      </c>
      <c r="B772" s="192">
        <v>10</v>
      </c>
      <c r="C772" s="4" t="s">
        <v>95</v>
      </c>
      <c r="D772" s="156" t="s">
        <v>576</v>
      </c>
      <c r="E772" s="345">
        <v>600</v>
      </c>
      <c r="F772" s="159">
        <f t="shared" si="200"/>
        <v>70</v>
      </c>
      <c r="G772" s="310"/>
      <c r="H772" s="528">
        <f>H773</f>
        <v>70</v>
      </c>
      <c r="I772" s="528"/>
      <c r="J772" s="528">
        <f>J773</f>
        <v>70</v>
      </c>
      <c r="K772" s="528"/>
      <c r="L772" s="154"/>
      <c r="N772" s="154"/>
      <c r="O772" s="154"/>
    </row>
    <row r="773" spans="1:15" s="138" customFormat="1" ht="36" customHeight="1" x14ac:dyDescent="0.25">
      <c r="A773" s="393" t="s">
        <v>408</v>
      </c>
      <c r="B773" s="192">
        <v>10</v>
      </c>
      <c r="C773" s="4" t="s">
        <v>95</v>
      </c>
      <c r="D773" s="156" t="s">
        <v>576</v>
      </c>
      <c r="E773" s="345">
        <v>630</v>
      </c>
      <c r="F773" s="159">
        <f>'ведом. 2025-2027'!AD413</f>
        <v>70</v>
      </c>
      <c r="G773" s="310"/>
      <c r="H773" s="528">
        <f>'ведом. 2025-2027'!AE413</f>
        <v>70</v>
      </c>
      <c r="I773" s="528"/>
      <c r="J773" s="528">
        <f>'ведом. 2025-2027'!AF413</f>
        <v>70</v>
      </c>
      <c r="K773" s="528"/>
      <c r="L773" s="154"/>
      <c r="N773" s="154"/>
      <c r="O773" s="154"/>
    </row>
    <row r="774" spans="1:15" s="138" customFormat="1" x14ac:dyDescent="0.25">
      <c r="A774" s="388" t="s">
        <v>13</v>
      </c>
      <c r="B774" s="183">
        <v>11</v>
      </c>
      <c r="C774" s="189"/>
      <c r="D774" s="284"/>
      <c r="E774" s="334"/>
      <c r="F774" s="161">
        <f>F775+F789</f>
        <v>133410.5</v>
      </c>
      <c r="G774" s="161"/>
      <c r="H774" s="161">
        <f>H775+H789</f>
        <v>124375.9</v>
      </c>
      <c r="I774" s="161"/>
      <c r="J774" s="161">
        <f>J775+J789</f>
        <v>127463.3</v>
      </c>
      <c r="K774" s="161"/>
      <c r="L774" s="154"/>
      <c r="N774" s="154"/>
      <c r="O774" s="154"/>
    </row>
    <row r="775" spans="1:15" s="138" customFormat="1" x14ac:dyDescent="0.25">
      <c r="A775" s="379" t="s">
        <v>35</v>
      </c>
      <c r="B775" s="192">
        <v>11</v>
      </c>
      <c r="C775" s="4" t="s">
        <v>30</v>
      </c>
      <c r="D775" s="156"/>
      <c r="E775" s="336"/>
      <c r="F775" s="159">
        <f>F776</f>
        <v>8905</v>
      </c>
      <c r="G775" s="159"/>
      <c r="H775" s="528">
        <f t="shared" ref="H775:J775" si="201">H776</f>
        <v>3632.9</v>
      </c>
      <c r="I775" s="528"/>
      <c r="J775" s="528">
        <f t="shared" si="201"/>
        <v>5239.3</v>
      </c>
      <c r="K775" s="528"/>
      <c r="L775" s="154"/>
      <c r="N775" s="154"/>
      <c r="O775" s="154"/>
    </row>
    <row r="776" spans="1:15" s="177" customFormat="1" x14ac:dyDescent="0.25">
      <c r="A776" s="258" t="s">
        <v>157</v>
      </c>
      <c r="B776" s="192">
        <v>11</v>
      </c>
      <c r="C776" s="4" t="s">
        <v>30</v>
      </c>
      <c r="D776" s="156" t="s">
        <v>115</v>
      </c>
      <c r="E776" s="336"/>
      <c r="F776" s="159">
        <f>F777+F785</f>
        <v>8905</v>
      </c>
      <c r="G776" s="528"/>
      <c r="H776" s="528">
        <f>H777+H785</f>
        <v>3632.9</v>
      </c>
      <c r="I776" s="528"/>
      <c r="J776" s="528">
        <f>J777+J785</f>
        <v>5239.3</v>
      </c>
      <c r="K776" s="528"/>
      <c r="L776" s="154"/>
      <c r="N776" s="154"/>
      <c r="O776" s="154"/>
    </row>
    <row r="777" spans="1:15" s="138" customFormat="1" x14ac:dyDescent="0.25">
      <c r="A777" s="258" t="s">
        <v>158</v>
      </c>
      <c r="B777" s="192">
        <v>11</v>
      </c>
      <c r="C777" s="4" t="s">
        <v>30</v>
      </c>
      <c r="D777" s="156" t="s">
        <v>119</v>
      </c>
      <c r="E777" s="336"/>
      <c r="F777" s="159">
        <f>F778</f>
        <v>3500</v>
      </c>
      <c r="G777" s="310"/>
      <c r="H777" s="528">
        <f>H778</f>
        <v>3632.9</v>
      </c>
      <c r="I777" s="528"/>
      <c r="J777" s="528">
        <f>J778</f>
        <v>5239.3</v>
      </c>
      <c r="K777" s="528"/>
      <c r="L777" s="154"/>
      <c r="N777" s="154"/>
      <c r="O777" s="154"/>
    </row>
    <row r="778" spans="1:15" s="177" customFormat="1" ht="46.5" customHeight="1" x14ac:dyDescent="0.25">
      <c r="A778" s="566" t="s">
        <v>758</v>
      </c>
      <c r="B778" s="192">
        <v>11</v>
      </c>
      <c r="C778" s="4" t="s">
        <v>30</v>
      </c>
      <c r="D778" s="156" t="s">
        <v>129</v>
      </c>
      <c r="E778" s="336"/>
      <c r="F778" s="159">
        <f>F779</f>
        <v>3500</v>
      </c>
      <c r="G778" s="310"/>
      <c r="H778" s="528">
        <f>H779</f>
        <v>3632.9</v>
      </c>
      <c r="I778" s="528"/>
      <c r="J778" s="528">
        <f>J779</f>
        <v>5239.3</v>
      </c>
      <c r="K778" s="528"/>
      <c r="L778" s="154"/>
      <c r="N778" s="154"/>
      <c r="O778" s="154"/>
    </row>
    <row r="779" spans="1:15" s="138" customFormat="1" ht="31.5" x14ac:dyDescent="0.25">
      <c r="A779" s="282" t="s">
        <v>159</v>
      </c>
      <c r="B779" s="192">
        <v>11</v>
      </c>
      <c r="C779" s="4" t="s">
        <v>30</v>
      </c>
      <c r="D779" s="156" t="s">
        <v>160</v>
      </c>
      <c r="E779" s="334"/>
      <c r="F779" s="159">
        <f>F780+F782</f>
        <v>3500</v>
      </c>
      <c r="G779" s="528"/>
      <c r="H779" s="528">
        <f t="shared" ref="H779:J779" si="202">H780+H782</f>
        <v>3632.9</v>
      </c>
      <c r="I779" s="528"/>
      <c r="J779" s="528">
        <f t="shared" si="202"/>
        <v>5239.3</v>
      </c>
      <c r="K779" s="528"/>
      <c r="L779" s="154"/>
      <c r="N779" s="154"/>
      <c r="O779" s="154"/>
    </row>
    <row r="780" spans="1:15" s="138" customFormat="1" x14ac:dyDescent="0.25">
      <c r="A780" s="379" t="s">
        <v>120</v>
      </c>
      <c r="B780" s="192">
        <v>11</v>
      </c>
      <c r="C780" s="4" t="s">
        <v>30</v>
      </c>
      <c r="D780" s="156" t="s">
        <v>160</v>
      </c>
      <c r="E780" s="336">
        <v>200</v>
      </c>
      <c r="F780" s="159">
        <f>F781</f>
        <v>2725</v>
      </c>
      <c r="G780" s="310"/>
      <c r="H780" s="528">
        <f>H781</f>
        <v>2857.9</v>
      </c>
      <c r="I780" s="528"/>
      <c r="J780" s="528">
        <f>J781</f>
        <v>3239.3</v>
      </c>
      <c r="K780" s="528"/>
      <c r="L780" s="154"/>
      <c r="N780" s="154"/>
      <c r="O780" s="154"/>
    </row>
    <row r="781" spans="1:15" s="138" customFormat="1" ht="31.5" x14ac:dyDescent="0.25">
      <c r="A781" s="379" t="s">
        <v>52</v>
      </c>
      <c r="B781" s="192">
        <v>11</v>
      </c>
      <c r="C781" s="4" t="s">
        <v>30</v>
      </c>
      <c r="D781" s="156" t="s">
        <v>160</v>
      </c>
      <c r="E781" s="336">
        <v>240</v>
      </c>
      <c r="F781" s="159">
        <f>'ведом. 2025-2027'!AD421</f>
        <v>2725</v>
      </c>
      <c r="G781" s="310"/>
      <c r="H781" s="528">
        <f>'ведом. 2025-2027'!AE421</f>
        <v>2857.9</v>
      </c>
      <c r="I781" s="528"/>
      <c r="J781" s="528">
        <f>'ведом. 2025-2027'!AF421</f>
        <v>3239.3</v>
      </c>
      <c r="K781" s="528"/>
      <c r="L781" s="154"/>
      <c r="N781" s="154"/>
      <c r="O781" s="154"/>
    </row>
    <row r="782" spans="1:15" s="525" customFormat="1" ht="31.5" x14ac:dyDescent="0.25">
      <c r="A782" s="567" t="s">
        <v>60</v>
      </c>
      <c r="B782" s="459">
        <v>11</v>
      </c>
      <c r="C782" s="459" t="s">
        <v>30</v>
      </c>
      <c r="D782" s="550" t="s">
        <v>160</v>
      </c>
      <c r="E782" s="460">
        <v>600</v>
      </c>
      <c r="F782" s="528">
        <f>F783+F784</f>
        <v>775</v>
      </c>
      <c r="G782" s="528"/>
      <c r="H782" s="528">
        <f t="shared" ref="H782:J782" si="203">H783+H784</f>
        <v>775</v>
      </c>
      <c r="I782" s="528"/>
      <c r="J782" s="528">
        <f t="shared" si="203"/>
        <v>2000</v>
      </c>
      <c r="K782" s="528"/>
      <c r="L782" s="527"/>
      <c r="N782" s="527"/>
      <c r="O782" s="527"/>
    </row>
    <row r="783" spans="1:15" s="525" customFormat="1" x14ac:dyDescent="0.25">
      <c r="A783" s="485" t="s">
        <v>61</v>
      </c>
      <c r="B783" s="459">
        <v>11</v>
      </c>
      <c r="C783" s="459" t="s">
        <v>30</v>
      </c>
      <c r="D783" s="550" t="s">
        <v>160</v>
      </c>
      <c r="E783" s="460">
        <v>610</v>
      </c>
      <c r="F783" s="528">
        <f>'ведом. 2025-2027'!AD423</f>
        <v>450</v>
      </c>
      <c r="G783" s="530"/>
      <c r="H783" s="528">
        <f>'ведом. 2025-2027'!AE423</f>
        <v>450</v>
      </c>
      <c r="I783" s="528"/>
      <c r="J783" s="528">
        <f>'ведом. 2025-2027'!AF423</f>
        <v>1162</v>
      </c>
      <c r="K783" s="528"/>
      <c r="L783" s="527"/>
      <c r="N783" s="527"/>
      <c r="O783" s="527"/>
    </row>
    <row r="784" spans="1:15" s="525" customFormat="1" x14ac:dyDescent="0.25">
      <c r="A784" s="568" t="s">
        <v>130</v>
      </c>
      <c r="B784" s="459">
        <v>11</v>
      </c>
      <c r="C784" s="459" t="s">
        <v>30</v>
      </c>
      <c r="D784" s="550" t="s">
        <v>160</v>
      </c>
      <c r="E784" s="460">
        <v>620</v>
      </c>
      <c r="F784" s="528">
        <f>'ведом. 2025-2027'!AD424</f>
        <v>325</v>
      </c>
      <c r="G784" s="530"/>
      <c r="H784" s="528">
        <f>'ведом. 2025-2027'!AE424</f>
        <v>325</v>
      </c>
      <c r="I784" s="528"/>
      <c r="J784" s="528">
        <f>'ведом. 2025-2027'!AF424</f>
        <v>838</v>
      </c>
      <c r="K784" s="528"/>
      <c r="L784" s="527"/>
      <c r="N784" s="527"/>
      <c r="O784" s="527"/>
    </row>
    <row r="785" spans="1:15" s="525" customFormat="1" x14ac:dyDescent="0.25">
      <c r="A785" s="457" t="s">
        <v>690</v>
      </c>
      <c r="B785" s="459">
        <v>11</v>
      </c>
      <c r="C785" s="460" t="s">
        <v>30</v>
      </c>
      <c r="D785" s="464" t="s">
        <v>691</v>
      </c>
      <c r="E785" s="466"/>
      <c r="F785" s="528">
        <f>F786</f>
        <v>5405</v>
      </c>
      <c r="G785" s="528"/>
      <c r="H785" s="528">
        <f t="shared" ref="H785:J787" si="204">H786</f>
        <v>0</v>
      </c>
      <c r="I785" s="528"/>
      <c r="J785" s="528">
        <f t="shared" si="204"/>
        <v>0</v>
      </c>
      <c r="K785" s="528"/>
      <c r="L785" s="527"/>
      <c r="N785" s="527"/>
      <c r="O785" s="527"/>
    </row>
    <row r="786" spans="1:15" s="525" customFormat="1" x14ac:dyDescent="0.25">
      <c r="A786" s="457" t="s">
        <v>692</v>
      </c>
      <c r="B786" s="459">
        <v>11</v>
      </c>
      <c r="C786" s="460" t="s">
        <v>30</v>
      </c>
      <c r="D786" s="464" t="s">
        <v>693</v>
      </c>
      <c r="E786" s="466"/>
      <c r="F786" s="528">
        <f>F787</f>
        <v>5405</v>
      </c>
      <c r="G786" s="528"/>
      <c r="H786" s="528">
        <f t="shared" si="204"/>
        <v>0</v>
      </c>
      <c r="I786" s="528"/>
      <c r="J786" s="528">
        <f t="shared" si="204"/>
        <v>0</v>
      </c>
      <c r="K786" s="528"/>
      <c r="L786" s="527"/>
      <c r="N786" s="527"/>
      <c r="O786" s="527"/>
    </row>
    <row r="787" spans="1:15" s="525" customFormat="1" x14ac:dyDescent="0.25">
      <c r="A787" s="457" t="s">
        <v>120</v>
      </c>
      <c r="B787" s="459">
        <v>11</v>
      </c>
      <c r="C787" s="460" t="s">
        <v>30</v>
      </c>
      <c r="D787" s="464" t="s">
        <v>693</v>
      </c>
      <c r="E787" s="466">
        <v>200</v>
      </c>
      <c r="F787" s="528">
        <f>F788</f>
        <v>5405</v>
      </c>
      <c r="G787" s="528"/>
      <c r="H787" s="528">
        <f t="shared" si="204"/>
        <v>0</v>
      </c>
      <c r="I787" s="528"/>
      <c r="J787" s="528">
        <f t="shared" si="204"/>
        <v>0</v>
      </c>
      <c r="K787" s="528"/>
      <c r="L787" s="527"/>
      <c r="N787" s="527"/>
      <c r="O787" s="527"/>
    </row>
    <row r="788" spans="1:15" s="525" customFormat="1" ht="31.5" x14ac:dyDescent="0.25">
      <c r="A788" s="457" t="s">
        <v>52</v>
      </c>
      <c r="B788" s="459">
        <v>11</v>
      </c>
      <c r="C788" s="460" t="s">
        <v>30</v>
      </c>
      <c r="D788" s="464" t="s">
        <v>693</v>
      </c>
      <c r="E788" s="466">
        <v>240</v>
      </c>
      <c r="F788" s="528">
        <f>'ведом. 2025-2027'!AD885</f>
        <v>5405</v>
      </c>
      <c r="G788" s="530"/>
      <c r="H788" s="528">
        <f>'ведом. 2025-2027'!AE885</f>
        <v>0</v>
      </c>
      <c r="I788" s="528"/>
      <c r="J788" s="528">
        <f>'ведом. 2025-2027'!AF885</f>
        <v>0</v>
      </c>
      <c r="K788" s="528"/>
      <c r="L788" s="527"/>
      <c r="N788" s="527"/>
      <c r="O788" s="527"/>
    </row>
    <row r="789" spans="1:15" s="177" customFormat="1" ht="17.25" customHeight="1" x14ac:dyDescent="0.25">
      <c r="A789" s="277" t="s">
        <v>600</v>
      </c>
      <c r="B789" s="1">
        <v>11</v>
      </c>
      <c r="C789" s="4" t="s">
        <v>7</v>
      </c>
      <c r="D789" s="295"/>
      <c r="E789" s="289"/>
      <c r="F789" s="159">
        <f t="shared" ref="F789:F794" si="205">F790</f>
        <v>124505.5</v>
      </c>
      <c r="G789" s="159"/>
      <c r="H789" s="528">
        <f t="shared" ref="H789:H794" si="206">H790</f>
        <v>120743</v>
      </c>
      <c r="I789" s="528"/>
      <c r="J789" s="528">
        <f t="shared" ref="J789:J794" si="207">J790</f>
        <v>122224</v>
      </c>
      <c r="K789" s="528"/>
      <c r="L789" s="154"/>
      <c r="N789" s="154"/>
      <c r="O789" s="154"/>
    </row>
    <row r="790" spans="1:15" s="177" customFormat="1" x14ac:dyDescent="0.25">
      <c r="A790" s="258" t="s">
        <v>157</v>
      </c>
      <c r="B790" s="1">
        <v>11</v>
      </c>
      <c r="C790" s="4" t="s">
        <v>7</v>
      </c>
      <c r="D790" s="295" t="s">
        <v>115</v>
      </c>
      <c r="E790" s="289"/>
      <c r="F790" s="159">
        <f t="shared" si="205"/>
        <v>124505.5</v>
      </c>
      <c r="G790" s="159"/>
      <c r="H790" s="528">
        <f t="shared" si="206"/>
        <v>120743</v>
      </c>
      <c r="I790" s="528"/>
      <c r="J790" s="528">
        <f t="shared" si="207"/>
        <v>122224</v>
      </c>
      <c r="K790" s="528"/>
      <c r="L790" s="154"/>
      <c r="N790" s="154"/>
      <c r="O790" s="154"/>
    </row>
    <row r="791" spans="1:15" s="177" customFormat="1" x14ac:dyDescent="0.25">
      <c r="A791" s="277" t="s">
        <v>601</v>
      </c>
      <c r="B791" s="1">
        <v>11</v>
      </c>
      <c r="C791" s="4" t="s">
        <v>7</v>
      </c>
      <c r="D791" s="295" t="s">
        <v>602</v>
      </c>
      <c r="E791" s="289"/>
      <c r="F791" s="159">
        <f t="shared" si="205"/>
        <v>124505.5</v>
      </c>
      <c r="G791" s="159"/>
      <c r="H791" s="528">
        <f t="shared" si="206"/>
        <v>120743</v>
      </c>
      <c r="I791" s="528"/>
      <c r="J791" s="528">
        <f t="shared" si="207"/>
        <v>122224</v>
      </c>
      <c r="K791" s="528"/>
      <c r="L791" s="154"/>
      <c r="N791" s="154"/>
      <c r="O791" s="154"/>
    </row>
    <row r="792" spans="1:15" s="177" customFormat="1" x14ac:dyDescent="0.25">
      <c r="A792" s="277" t="s">
        <v>604</v>
      </c>
      <c r="B792" s="1">
        <v>11</v>
      </c>
      <c r="C792" s="4" t="s">
        <v>7</v>
      </c>
      <c r="D792" s="295" t="s">
        <v>603</v>
      </c>
      <c r="E792" s="289"/>
      <c r="F792" s="159">
        <f t="shared" si="205"/>
        <v>124505.5</v>
      </c>
      <c r="G792" s="159"/>
      <c r="H792" s="528">
        <f t="shared" si="206"/>
        <v>120743</v>
      </c>
      <c r="I792" s="528"/>
      <c r="J792" s="528">
        <f t="shared" si="207"/>
        <v>122224</v>
      </c>
      <c r="K792" s="528"/>
      <c r="L792" s="154"/>
      <c r="N792" s="154"/>
      <c r="O792" s="154"/>
    </row>
    <row r="793" spans="1:15" s="177" customFormat="1" ht="31.5" x14ac:dyDescent="0.25">
      <c r="A793" s="277" t="s">
        <v>606</v>
      </c>
      <c r="B793" s="1">
        <v>11</v>
      </c>
      <c r="C793" s="4" t="s">
        <v>7</v>
      </c>
      <c r="D793" s="295" t="s">
        <v>605</v>
      </c>
      <c r="E793" s="289"/>
      <c r="F793" s="159">
        <f t="shared" si="205"/>
        <v>124505.5</v>
      </c>
      <c r="G793" s="159"/>
      <c r="H793" s="528">
        <f t="shared" si="206"/>
        <v>120743</v>
      </c>
      <c r="I793" s="528"/>
      <c r="J793" s="528">
        <f t="shared" si="207"/>
        <v>122224</v>
      </c>
      <c r="K793" s="528"/>
      <c r="L793" s="154"/>
      <c r="N793" s="154"/>
      <c r="O793" s="154"/>
    </row>
    <row r="794" spans="1:15" s="177" customFormat="1" ht="31.5" x14ac:dyDescent="0.25">
      <c r="A794" s="256" t="s">
        <v>60</v>
      </c>
      <c r="B794" s="1">
        <v>11</v>
      </c>
      <c r="C794" s="4" t="s">
        <v>7</v>
      </c>
      <c r="D794" s="295" t="s">
        <v>605</v>
      </c>
      <c r="E794" s="289">
        <v>600</v>
      </c>
      <c r="F794" s="159">
        <f t="shared" si="205"/>
        <v>124505.5</v>
      </c>
      <c r="G794" s="159"/>
      <c r="H794" s="528">
        <f t="shared" si="206"/>
        <v>120743</v>
      </c>
      <c r="I794" s="528"/>
      <c r="J794" s="528">
        <f t="shared" si="207"/>
        <v>122224</v>
      </c>
      <c r="K794" s="528"/>
      <c r="L794" s="154"/>
      <c r="N794" s="154"/>
      <c r="O794" s="154"/>
    </row>
    <row r="795" spans="1:15" s="177" customFormat="1" x14ac:dyDescent="0.25">
      <c r="A795" s="277" t="s">
        <v>130</v>
      </c>
      <c r="B795" s="1">
        <v>11</v>
      </c>
      <c r="C795" s="4" t="s">
        <v>7</v>
      </c>
      <c r="D795" s="295" t="s">
        <v>605</v>
      </c>
      <c r="E795" s="289">
        <v>620</v>
      </c>
      <c r="F795" s="159">
        <f>'ведом. 2025-2027'!AD431</f>
        <v>124505.5</v>
      </c>
      <c r="G795" s="310"/>
      <c r="H795" s="528">
        <f>'ведом. 2025-2027'!AE431</f>
        <v>120743</v>
      </c>
      <c r="I795" s="528"/>
      <c r="J795" s="528">
        <f>'ведом. 2025-2027'!AF431</f>
        <v>122224</v>
      </c>
      <c r="K795" s="528"/>
      <c r="L795" s="154"/>
      <c r="N795" s="154"/>
      <c r="O795" s="154"/>
    </row>
    <row r="796" spans="1:15" s="138" customFormat="1" x14ac:dyDescent="0.25">
      <c r="A796" s="388" t="s">
        <v>437</v>
      </c>
      <c r="B796" s="183">
        <v>13</v>
      </c>
      <c r="C796" s="189"/>
      <c r="D796" s="284"/>
      <c r="E796" s="334"/>
      <c r="F796" s="161">
        <f>F798</f>
        <v>4534.5</v>
      </c>
      <c r="G796" s="351"/>
      <c r="H796" s="161">
        <f>H798</f>
        <v>40146.5</v>
      </c>
      <c r="I796" s="161"/>
      <c r="J796" s="161">
        <f>J798</f>
        <v>53573.599999999999</v>
      </c>
      <c r="K796" s="161"/>
      <c r="L796" s="154"/>
      <c r="N796" s="154"/>
      <c r="O796" s="154"/>
    </row>
    <row r="797" spans="1:15" s="177" customFormat="1" x14ac:dyDescent="0.25">
      <c r="A797" s="256" t="s">
        <v>438</v>
      </c>
      <c r="B797" s="11">
        <v>13</v>
      </c>
      <c r="C797" s="4" t="s">
        <v>29</v>
      </c>
      <c r="D797" s="156"/>
      <c r="E797" s="334"/>
      <c r="F797" s="159">
        <f>F798</f>
        <v>4534.5</v>
      </c>
      <c r="G797" s="310"/>
      <c r="H797" s="528">
        <f>H798</f>
        <v>40146.5</v>
      </c>
      <c r="I797" s="528"/>
      <c r="J797" s="528">
        <f>J798</f>
        <v>53573.599999999999</v>
      </c>
      <c r="K797" s="161"/>
      <c r="L797" s="154"/>
      <c r="N797" s="154"/>
      <c r="O797" s="154"/>
    </row>
    <row r="798" spans="1:15" s="138" customFormat="1" x14ac:dyDescent="0.25">
      <c r="A798" s="258" t="s">
        <v>186</v>
      </c>
      <c r="B798" s="11">
        <v>13</v>
      </c>
      <c r="C798" s="4" t="s">
        <v>29</v>
      </c>
      <c r="D798" s="156" t="s">
        <v>112</v>
      </c>
      <c r="E798" s="330"/>
      <c r="F798" s="159">
        <f>F802</f>
        <v>4534.5</v>
      </c>
      <c r="G798" s="310"/>
      <c r="H798" s="528">
        <f>H802</f>
        <v>40146.5</v>
      </c>
      <c r="I798" s="528"/>
      <c r="J798" s="528">
        <f>J802</f>
        <v>53573.599999999999</v>
      </c>
      <c r="K798" s="528"/>
      <c r="L798" s="154"/>
      <c r="M798" s="138" t="s">
        <v>361</v>
      </c>
      <c r="N798" s="154"/>
      <c r="O798" s="154"/>
    </row>
    <row r="799" spans="1:15" s="138" customFormat="1" x14ac:dyDescent="0.25">
      <c r="A799" s="262" t="s">
        <v>531</v>
      </c>
      <c r="B799" s="11">
        <v>13</v>
      </c>
      <c r="C799" s="4" t="s">
        <v>29</v>
      </c>
      <c r="D799" s="156" t="s">
        <v>405</v>
      </c>
      <c r="E799" s="330"/>
      <c r="F799" s="159">
        <f>F802</f>
        <v>4534.5</v>
      </c>
      <c r="G799" s="310"/>
      <c r="H799" s="528">
        <f>H802</f>
        <v>40146.5</v>
      </c>
      <c r="I799" s="528"/>
      <c r="J799" s="528">
        <f>J802</f>
        <v>53573.599999999999</v>
      </c>
      <c r="K799" s="528"/>
      <c r="L799" s="154"/>
      <c r="N799" s="154"/>
      <c r="O799" s="154"/>
    </row>
    <row r="800" spans="1:15" s="138" customFormat="1" ht="31.5" x14ac:dyDescent="0.25">
      <c r="A800" s="260" t="s">
        <v>532</v>
      </c>
      <c r="B800" s="11">
        <v>13</v>
      </c>
      <c r="C800" s="4" t="s">
        <v>29</v>
      </c>
      <c r="D800" s="156" t="s">
        <v>407</v>
      </c>
      <c r="E800" s="330"/>
      <c r="F800" s="159">
        <f>F801</f>
        <v>4534.5</v>
      </c>
      <c r="G800" s="310"/>
      <c r="H800" s="528">
        <f>H801</f>
        <v>40146.5</v>
      </c>
      <c r="I800" s="528"/>
      <c r="J800" s="528">
        <f>J801</f>
        <v>53573.599999999999</v>
      </c>
      <c r="K800" s="528"/>
      <c r="L800" s="154"/>
      <c r="N800" s="154"/>
      <c r="O800" s="154"/>
    </row>
    <row r="801" spans="1:15" s="138" customFormat="1" x14ac:dyDescent="0.25">
      <c r="A801" s="262" t="s">
        <v>188</v>
      </c>
      <c r="B801" s="11">
        <v>13</v>
      </c>
      <c r="C801" s="4" t="s">
        <v>29</v>
      </c>
      <c r="D801" s="156" t="s">
        <v>533</v>
      </c>
      <c r="E801" s="330"/>
      <c r="F801" s="159">
        <f>F802</f>
        <v>4534.5</v>
      </c>
      <c r="G801" s="310"/>
      <c r="H801" s="528">
        <f>H802</f>
        <v>40146.5</v>
      </c>
      <c r="I801" s="528"/>
      <c r="J801" s="528">
        <f>J802</f>
        <v>53573.599999999999</v>
      </c>
      <c r="K801" s="528"/>
      <c r="L801" s="154"/>
      <c r="N801" s="154"/>
      <c r="O801" s="154"/>
    </row>
    <row r="802" spans="1:15" s="138" customFormat="1" x14ac:dyDescent="0.25">
      <c r="A802" s="256" t="s">
        <v>67</v>
      </c>
      <c r="B802" s="11">
        <v>13</v>
      </c>
      <c r="C802" s="4" t="s">
        <v>29</v>
      </c>
      <c r="D802" s="156" t="s">
        <v>533</v>
      </c>
      <c r="E802" s="330">
        <v>700</v>
      </c>
      <c r="F802" s="159">
        <f>F803</f>
        <v>4534.5</v>
      </c>
      <c r="G802" s="310"/>
      <c r="H802" s="528">
        <f>H803</f>
        <v>40146.5</v>
      </c>
      <c r="I802" s="528"/>
      <c r="J802" s="528">
        <f>J803</f>
        <v>53573.599999999999</v>
      </c>
      <c r="K802" s="528"/>
      <c r="L802" s="154"/>
      <c r="N802" s="154"/>
      <c r="O802" s="154"/>
    </row>
    <row r="803" spans="1:15" s="138" customFormat="1" ht="17.25" thickBot="1" x14ac:dyDescent="0.3">
      <c r="A803" s="256" t="s">
        <v>355</v>
      </c>
      <c r="B803" s="11">
        <v>13</v>
      </c>
      <c r="C803" s="4" t="s">
        <v>29</v>
      </c>
      <c r="D803" s="156" t="s">
        <v>533</v>
      </c>
      <c r="E803" s="330">
        <v>730</v>
      </c>
      <c r="F803" s="164">
        <f>'ведом. 2025-2027'!AD439</f>
        <v>4534.5</v>
      </c>
      <c r="G803" s="357"/>
      <c r="H803" s="164">
        <f>'ведом. 2025-2027'!AE439</f>
        <v>40146.5</v>
      </c>
      <c r="I803" s="164"/>
      <c r="J803" s="164">
        <f>'ведом. 2025-2027'!AF439</f>
        <v>53573.599999999999</v>
      </c>
      <c r="K803" s="164"/>
      <c r="L803" s="154"/>
      <c r="N803" s="154"/>
      <c r="O803" s="154"/>
    </row>
    <row r="804" spans="1:15" s="138" customFormat="1" ht="17.25" thickBot="1" x14ac:dyDescent="0.3">
      <c r="A804" s="394" t="s">
        <v>56</v>
      </c>
      <c r="B804" s="191"/>
      <c r="C804" s="320"/>
      <c r="D804" s="327"/>
      <c r="E804" s="349"/>
      <c r="F804" s="311">
        <f t="shared" ref="F804:K804" si="208">F796+F774+F723+F667+F504+F334+F263+F206+F191+F11+F486+F715</f>
        <v>4918602.4000000004</v>
      </c>
      <c r="G804" s="311">
        <f t="shared" si="208"/>
        <v>2782181.3</v>
      </c>
      <c r="H804" s="311">
        <f t="shared" si="208"/>
        <v>3120176.5999999996</v>
      </c>
      <c r="I804" s="311">
        <f t="shared" si="208"/>
        <v>1256341.7</v>
      </c>
      <c r="J804" s="311">
        <f t="shared" si="208"/>
        <v>3189048.2</v>
      </c>
      <c r="K804" s="311">
        <f t="shared" si="208"/>
        <v>1312804.1000000001</v>
      </c>
      <c r="L804" s="154"/>
      <c r="N804" s="154"/>
      <c r="O804" s="154"/>
    </row>
    <row r="805" spans="1:15" x14ac:dyDescent="0.25">
      <c r="K805" s="146"/>
      <c r="O805" s="146"/>
    </row>
    <row r="806" spans="1:15" x14ac:dyDescent="0.25">
      <c r="J806" s="146"/>
      <c r="O806" s="146"/>
    </row>
    <row r="807" spans="1:15" x14ac:dyDescent="0.25">
      <c r="A807" s="170"/>
      <c r="B807" s="131"/>
      <c r="C807" s="131"/>
      <c r="D807" s="132"/>
      <c r="E807" s="131"/>
      <c r="G807" s="24"/>
      <c r="I807" s="24"/>
      <c r="J807" s="24"/>
      <c r="K807" s="24"/>
    </row>
    <row r="808" spans="1:15" x14ac:dyDescent="0.25">
      <c r="I808" s="24"/>
      <c r="J808" s="24"/>
    </row>
    <row r="809" spans="1:15" ht="12.75" x14ac:dyDescent="0.2">
      <c r="A809" s="129"/>
      <c r="B809" s="129"/>
      <c r="C809" s="129"/>
      <c r="D809" s="129"/>
      <c r="E809" s="129"/>
      <c r="F809" s="129"/>
      <c r="G809" s="129"/>
      <c r="H809" s="129"/>
      <c r="I809" s="129"/>
      <c r="J809" s="146"/>
    </row>
    <row r="810" spans="1:15" x14ac:dyDescent="0.25">
      <c r="J810" s="453"/>
    </row>
    <row r="811" spans="1:15" ht="12.75" x14ac:dyDescent="0.2">
      <c r="A811" s="129"/>
      <c r="B811" s="129"/>
      <c r="C811" s="129"/>
      <c r="D811" s="129"/>
      <c r="E811" s="129"/>
      <c r="F811" s="129"/>
      <c r="G811" s="129"/>
      <c r="H811" s="129"/>
      <c r="I811" s="129"/>
      <c r="J811" s="146"/>
    </row>
  </sheetData>
  <mergeCells count="4">
    <mergeCell ref="A7:K7"/>
    <mergeCell ref="G1:I1"/>
    <mergeCell ref="G3:K3"/>
    <mergeCell ref="J2:K2"/>
  </mergeCells>
  <phoneticPr fontId="29" type="noConversion"/>
  <pageMargins left="0.7" right="0.7" top="0.75" bottom="0.75" header="0.3" footer="0.3"/>
  <pageSetup paperSize="9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085"/>
  <sheetViews>
    <sheetView view="pageBreakPreview" topLeftCell="A513" zoomScale="88" zoomScaleNormal="75" zoomScaleSheetLayoutView="88" workbookViewId="0">
      <selection activeCell="AG534" sqref="AG534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444" customFormat="1" x14ac:dyDescent="0.2">
      <c r="A1" s="133"/>
      <c r="B1" s="699"/>
      <c r="C1" s="699"/>
      <c r="D1" s="699"/>
      <c r="E1" s="535"/>
      <c r="F1" s="535" t="s">
        <v>596</v>
      </c>
    </row>
    <row r="2" spans="1:38" s="177" customFormat="1" ht="99" customHeight="1" x14ac:dyDescent="0.2">
      <c r="A2" s="133"/>
      <c r="B2" s="536"/>
      <c r="C2" s="588"/>
      <c r="D2" s="707" t="s">
        <v>741</v>
      </c>
      <c r="E2" s="708"/>
      <c r="F2" s="708"/>
    </row>
    <row r="3" spans="1:38" s="177" customFormat="1" x14ac:dyDescent="0.25">
      <c r="A3" s="133"/>
      <c r="B3" s="145"/>
      <c r="C3" s="131"/>
      <c r="D3" s="10"/>
      <c r="E3" s="10"/>
    </row>
    <row r="4" spans="1:38" s="177" customFormat="1" x14ac:dyDescent="0.25">
      <c r="A4" s="133"/>
      <c r="B4" s="145"/>
      <c r="C4" s="131"/>
      <c r="D4" s="10"/>
      <c r="E4" s="10"/>
    </row>
    <row r="5" spans="1:38" ht="77.45" customHeight="1" x14ac:dyDescent="0.2">
      <c r="A5" s="704" t="s">
        <v>648</v>
      </c>
      <c r="B5" s="704"/>
      <c r="C5" s="704"/>
      <c r="D5" s="705"/>
      <c r="E5" s="705"/>
      <c r="F5" s="706"/>
      <c r="AL5" s="138" t="s">
        <v>361</v>
      </c>
    </row>
    <row r="6" spans="1:38" x14ac:dyDescent="0.25">
      <c r="A6" s="21"/>
      <c r="B6" s="168"/>
      <c r="C6" s="28"/>
      <c r="D6" s="29"/>
      <c r="E6" s="29"/>
      <c r="F6" s="213"/>
      <c r="G6" s="212"/>
      <c r="H6" s="212"/>
      <c r="I6" s="212"/>
    </row>
    <row r="7" spans="1:38" ht="16.5" thickBot="1" x14ac:dyDescent="0.3">
      <c r="A7" s="21"/>
      <c r="B7" s="168"/>
      <c r="C7" s="28"/>
      <c r="D7" s="29"/>
      <c r="E7" s="29"/>
      <c r="F7" s="29" t="s">
        <v>149</v>
      </c>
      <c r="G7" s="232"/>
      <c r="H7" s="232"/>
      <c r="I7" s="232"/>
    </row>
    <row r="8" spans="1:38" ht="32.25" thickBot="1" x14ac:dyDescent="0.25">
      <c r="A8" s="589" t="s">
        <v>72</v>
      </c>
      <c r="B8" s="589" t="s">
        <v>1</v>
      </c>
      <c r="C8" s="589" t="s">
        <v>62</v>
      </c>
      <c r="D8" s="590" t="s">
        <v>435</v>
      </c>
      <c r="E8" s="590" t="s">
        <v>616</v>
      </c>
      <c r="F8" s="590" t="s">
        <v>646</v>
      </c>
      <c r="G8" s="203"/>
      <c r="H8" s="203"/>
      <c r="I8" s="203"/>
    </row>
    <row r="9" spans="1:38" ht="23.25" customHeight="1" thickBot="1" x14ac:dyDescent="0.3">
      <c r="A9" s="591">
        <v>1</v>
      </c>
      <c r="B9" s="600">
        <v>2</v>
      </c>
      <c r="C9" s="591">
        <v>3</v>
      </c>
      <c r="D9" s="591">
        <v>4</v>
      </c>
      <c r="E9" s="591">
        <v>5</v>
      </c>
      <c r="F9" s="591">
        <v>6</v>
      </c>
      <c r="G9" s="148"/>
      <c r="H9" s="150" t="s">
        <v>574</v>
      </c>
      <c r="I9" s="130"/>
    </row>
    <row r="10" spans="1:38" s="525" customFormat="1" ht="24" customHeight="1" x14ac:dyDescent="0.25">
      <c r="A10" s="597" t="s">
        <v>770</v>
      </c>
      <c r="B10" s="621" t="s">
        <v>771</v>
      </c>
      <c r="C10" s="598"/>
      <c r="D10" s="599">
        <f>D11</f>
        <v>300</v>
      </c>
      <c r="E10" s="599">
        <f t="shared" ref="E10:F10" si="0">E11</f>
        <v>0</v>
      </c>
      <c r="F10" s="599">
        <f t="shared" si="0"/>
        <v>0</v>
      </c>
      <c r="G10" s="170"/>
      <c r="H10" s="592"/>
      <c r="I10" s="593"/>
    </row>
    <row r="11" spans="1:38" s="525" customFormat="1" x14ac:dyDescent="0.25">
      <c r="A11" s="457" t="s">
        <v>772</v>
      </c>
      <c r="B11" s="622" t="s">
        <v>773</v>
      </c>
      <c r="C11" s="594"/>
      <c r="D11" s="595">
        <f>D12</f>
        <v>300</v>
      </c>
      <c r="E11" s="595">
        <f t="shared" ref="E11:F11" si="1">E12</f>
        <v>0</v>
      </c>
      <c r="F11" s="595">
        <f t="shared" si="1"/>
        <v>0</v>
      </c>
      <c r="G11" s="170"/>
      <c r="H11" s="592"/>
      <c r="I11" s="593"/>
    </row>
    <row r="12" spans="1:38" s="525" customFormat="1" ht="31.5" x14ac:dyDescent="0.25">
      <c r="A12" s="457" t="s">
        <v>774</v>
      </c>
      <c r="B12" s="622" t="s">
        <v>775</v>
      </c>
      <c r="C12" s="594"/>
      <c r="D12" s="595">
        <f>D13</f>
        <v>300</v>
      </c>
      <c r="E12" s="595">
        <f t="shared" ref="E12:AD12" si="2">E13</f>
        <v>0</v>
      </c>
      <c r="F12" s="595">
        <f t="shared" si="2"/>
        <v>0</v>
      </c>
      <c r="G12" s="595">
        <f t="shared" si="2"/>
        <v>0</v>
      </c>
      <c r="H12" s="595">
        <f t="shared" si="2"/>
        <v>0</v>
      </c>
      <c r="I12" s="595">
        <f t="shared" si="2"/>
        <v>0</v>
      </c>
      <c r="J12" s="595">
        <f t="shared" si="2"/>
        <v>0</v>
      </c>
      <c r="K12" s="595">
        <f t="shared" si="2"/>
        <v>0</v>
      </c>
      <c r="L12" s="595">
        <f t="shared" si="2"/>
        <v>0</v>
      </c>
      <c r="M12" s="595">
        <f t="shared" si="2"/>
        <v>0</v>
      </c>
      <c r="N12" s="595">
        <f t="shared" si="2"/>
        <v>0</v>
      </c>
      <c r="O12" s="595">
        <f t="shared" si="2"/>
        <v>0</v>
      </c>
      <c r="P12" s="595">
        <f t="shared" si="2"/>
        <v>0</v>
      </c>
      <c r="Q12" s="595">
        <f t="shared" si="2"/>
        <v>0</v>
      </c>
      <c r="R12" s="595">
        <f t="shared" si="2"/>
        <v>0</v>
      </c>
      <c r="S12" s="595">
        <f t="shared" si="2"/>
        <v>0</v>
      </c>
      <c r="T12" s="595">
        <f t="shared" si="2"/>
        <v>0</v>
      </c>
      <c r="U12" s="595">
        <f t="shared" si="2"/>
        <v>0</v>
      </c>
      <c r="V12" s="595">
        <f t="shared" si="2"/>
        <v>0</v>
      </c>
      <c r="W12" s="595">
        <f t="shared" si="2"/>
        <v>0</v>
      </c>
      <c r="X12" s="595">
        <f t="shared" si="2"/>
        <v>0</v>
      </c>
      <c r="Y12" s="595">
        <f t="shared" si="2"/>
        <v>0</v>
      </c>
      <c r="Z12" s="595">
        <f t="shared" si="2"/>
        <v>0</v>
      </c>
      <c r="AA12" s="595">
        <f t="shared" si="2"/>
        <v>0</v>
      </c>
      <c r="AB12" s="595">
        <f t="shared" si="2"/>
        <v>0</v>
      </c>
      <c r="AC12" s="595">
        <f t="shared" si="2"/>
        <v>0</v>
      </c>
      <c r="AD12" s="595">
        <f t="shared" si="2"/>
        <v>0</v>
      </c>
    </row>
    <row r="13" spans="1:38" s="525" customFormat="1" ht="47.25" x14ac:dyDescent="0.25">
      <c r="A13" s="457" t="s">
        <v>777</v>
      </c>
      <c r="B13" s="622" t="s">
        <v>776</v>
      </c>
      <c r="C13" s="594"/>
      <c r="D13" s="595">
        <f>D14</f>
        <v>300</v>
      </c>
      <c r="E13" s="595">
        <f t="shared" ref="E13:F13" si="3">E14</f>
        <v>0</v>
      </c>
      <c r="F13" s="595">
        <f t="shared" si="3"/>
        <v>0</v>
      </c>
      <c r="G13" s="170"/>
      <c r="H13" s="592"/>
      <c r="I13" s="593"/>
    </row>
    <row r="14" spans="1:38" s="525" customFormat="1" x14ac:dyDescent="0.25">
      <c r="A14" s="457" t="s">
        <v>97</v>
      </c>
      <c r="B14" s="622" t="s">
        <v>776</v>
      </c>
      <c r="C14" s="594">
        <v>300</v>
      </c>
      <c r="D14" s="595">
        <f>D15</f>
        <v>300</v>
      </c>
      <c r="E14" s="595">
        <f t="shared" ref="E14:F14" si="4">E15</f>
        <v>0</v>
      </c>
      <c r="F14" s="595">
        <f t="shared" si="4"/>
        <v>0</v>
      </c>
      <c r="G14" s="170"/>
      <c r="H14" s="592"/>
      <c r="I14" s="593"/>
    </row>
    <row r="15" spans="1:38" s="525" customFormat="1" x14ac:dyDescent="0.25">
      <c r="A15" s="457" t="s">
        <v>40</v>
      </c>
      <c r="B15" s="622" t="s">
        <v>776</v>
      </c>
      <c r="C15" s="594">
        <v>320</v>
      </c>
      <c r="D15" s="595">
        <f>'Функц. 2025-2027'!F722</f>
        <v>300</v>
      </c>
      <c r="E15" s="595">
        <f>'Функц. 2025-2027'!H722</f>
        <v>0</v>
      </c>
      <c r="F15" s="595">
        <f>'Функц. 2025-2027'!J722</f>
        <v>0</v>
      </c>
      <c r="G15" s="170"/>
      <c r="H15" s="592"/>
      <c r="I15" s="593"/>
    </row>
    <row r="16" spans="1:38" s="134" customFormat="1" x14ac:dyDescent="0.25">
      <c r="A16" s="596" t="s">
        <v>573</v>
      </c>
      <c r="B16" s="623" t="s">
        <v>114</v>
      </c>
      <c r="C16" s="601"/>
      <c r="D16" s="445">
        <f>D17+D22+D33+D55</f>
        <v>236495.90000000002</v>
      </c>
      <c r="E16" s="445">
        <f>E17+E22+E33+E55</f>
        <v>190134.5</v>
      </c>
      <c r="F16" s="445">
        <f>F17+F22+F33+F55</f>
        <v>174769.90000000002</v>
      </c>
      <c r="G16" s="152"/>
    </row>
    <row r="17" spans="1:30" x14ac:dyDescent="0.25">
      <c r="A17" s="258" t="s">
        <v>490</v>
      </c>
      <c r="B17" s="156" t="s">
        <v>313</v>
      </c>
      <c r="C17" s="411"/>
      <c r="D17" s="27">
        <f>D18</f>
        <v>30548.6</v>
      </c>
      <c r="E17" s="523">
        <f t="shared" ref="E17:F17" si="5">E18</f>
        <v>29355.8</v>
      </c>
      <c r="F17" s="523">
        <f t="shared" si="5"/>
        <v>29511.7</v>
      </c>
      <c r="G17" s="496" t="e">
        <f>G18+#REF!</f>
        <v>#REF!</v>
      </c>
      <c r="H17" s="496" t="e">
        <f>H18+#REF!</f>
        <v>#REF!</v>
      </c>
      <c r="I17" s="496" t="e">
        <f>I18+#REF!</f>
        <v>#REF!</v>
      </c>
      <c r="J17" s="496" t="e">
        <f>J18+#REF!</f>
        <v>#REF!</v>
      </c>
      <c r="K17" s="496" t="e">
        <f>K18+#REF!</f>
        <v>#REF!</v>
      </c>
      <c r="L17" s="496" t="e">
        <f>L18+#REF!</f>
        <v>#REF!</v>
      </c>
      <c r="M17" s="496" t="e">
        <f>M18+#REF!</f>
        <v>#REF!</v>
      </c>
      <c r="N17" s="496" t="e">
        <f>N18+#REF!</f>
        <v>#REF!</v>
      </c>
      <c r="O17" s="496" t="e">
        <f>O18+#REF!</f>
        <v>#REF!</v>
      </c>
      <c r="P17" s="496" t="e">
        <f>P18+#REF!</f>
        <v>#REF!</v>
      </c>
      <c r="Q17" s="496" t="e">
        <f>Q18+#REF!</f>
        <v>#REF!</v>
      </c>
      <c r="R17" s="496" t="e">
        <f>R18+#REF!</f>
        <v>#REF!</v>
      </c>
      <c r="S17" s="496" t="e">
        <f>S18+#REF!</f>
        <v>#REF!</v>
      </c>
      <c r="T17" s="496" t="e">
        <f>T18+#REF!</f>
        <v>#REF!</v>
      </c>
      <c r="U17" s="496" t="e">
        <f>U18+#REF!</f>
        <v>#REF!</v>
      </c>
      <c r="V17" s="496" t="e">
        <f>V18+#REF!</f>
        <v>#REF!</v>
      </c>
      <c r="W17" s="496" t="e">
        <f>W18+#REF!</f>
        <v>#REF!</v>
      </c>
      <c r="X17" s="496" t="e">
        <f>X18+#REF!</f>
        <v>#REF!</v>
      </c>
      <c r="Y17" s="496" t="e">
        <f>Y18+#REF!</f>
        <v>#REF!</v>
      </c>
      <c r="Z17" s="496" t="e">
        <f>Z18+#REF!</f>
        <v>#REF!</v>
      </c>
      <c r="AA17" s="496" t="e">
        <f>AA18+#REF!</f>
        <v>#REF!</v>
      </c>
      <c r="AB17" s="496" t="e">
        <f>AB18+#REF!</f>
        <v>#REF!</v>
      </c>
      <c r="AC17" s="496" t="e">
        <f>AC18+#REF!</f>
        <v>#REF!</v>
      </c>
      <c r="AD17" s="496" t="e">
        <f>AD18+#REF!</f>
        <v>#REF!</v>
      </c>
    </row>
    <row r="18" spans="1:30" x14ac:dyDescent="0.25">
      <c r="A18" s="275" t="s">
        <v>314</v>
      </c>
      <c r="B18" s="156" t="s">
        <v>315</v>
      </c>
      <c r="C18" s="411"/>
      <c r="D18" s="27">
        <f t="shared" ref="D18:F20" si="6">D19</f>
        <v>30548.6</v>
      </c>
      <c r="E18" s="27">
        <f t="shared" si="6"/>
        <v>29355.8</v>
      </c>
      <c r="F18" s="27">
        <f t="shared" si="6"/>
        <v>29511.7</v>
      </c>
      <c r="G18" s="152"/>
    </row>
    <row r="19" spans="1:30" ht="31.5" x14ac:dyDescent="0.25">
      <c r="A19" s="395" t="s">
        <v>252</v>
      </c>
      <c r="B19" s="156" t="s">
        <v>253</v>
      </c>
      <c r="C19" s="411"/>
      <c r="D19" s="27">
        <f t="shared" si="6"/>
        <v>30548.6</v>
      </c>
      <c r="E19" s="27">
        <f t="shared" si="6"/>
        <v>29355.8</v>
      </c>
      <c r="F19" s="27">
        <f t="shared" si="6"/>
        <v>29511.7</v>
      </c>
      <c r="G19" s="152"/>
    </row>
    <row r="20" spans="1:30" ht="31.5" x14ac:dyDescent="0.25">
      <c r="A20" s="277" t="s">
        <v>60</v>
      </c>
      <c r="B20" s="156" t="s">
        <v>253</v>
      </c>
      <c r="C20" s="450">
        <v>600</v>
      </c>
      <c r="D20" s="27">
        <f t="shared" si="6"/>
        <v>30548.6</v>
      </c>
      <c r="E20" s="27">
        <f t="shared" si="6"/>
        <v>29355.8</v>
      </c>
      <c r="F20" s="27">
        <f t="shared" si="6"/>
        <v>29511.7</v>
      </c>
      <c r="G20" s="152"/>
    </row>
    <row r="21" spans="1:30" x14ac:dyDescent="0.25">
      <c r="A21" s="277" t="s">
        <v>61</v>
      </c>
      <c r="B21" s="156" t="s">
        <v>253</v>
      </c>
      <c r="C21" s="450">
        <v>610</v>
      </c>
      <c r="D21" s="27">
        <f>'Функц. 2025-2027'!F674</f>
        <v>30548.6</v>
      </c>
      <c r="E21" s="27">
        <f>'Функц. 2025-2027'!H674</f>
        <v>29355.8</v>
      </c>
      <c r="F21" s="27">
        <f>'Функц. 2025-2027'!J674</f>
        <v>29511.7</v>
      </c>
      <c r="G21" s="152"/>
    </row>
    <row r="22" spans="1:30" x14ac:dyDescent="0.25">
      <c r="A22" s="275" t="s">
        <v>491</v>
      </c>
      <c r="B22" s="156" t="s">
        <v>140</v>
      </c>
      <c r="C22" s="602"/>
      <c r="D22" s="27">
        <f>D23</f>
        <v>38268.299999999996</v>
      </c>
      <c r="E22" s="523">
        <f t="shared" ref="E22:F22" si="7">E23</f>
        <v>37183.199999999997</v>
      </c>
      <c r="F22" s="523">
        <f t="shared" si="7"/>
        <v>37369.700000000004</v>
      </c>
      <c r="G22" s="152"/>
    </row>
    <row r="23" spans="1:30" ht="31.5" x14ac:dyDescent="0.25">
      <c r="A23" s="275" t="s">
        <v>254</v>
      </c>
      <c r="B23" s="156" t="s">
        <v>141</v>
      </c>
      <c r="C23" s="450"/>
      <c r="D23" s="27">
        <f>D24+D27+D30</f>
        <v>38268.299999999996</v>
      </c>
      <c r="E23" s="27">
        <f>E24+E27+E30</f>
        <v>37183.199999999997</v>
      </c>
      <c r="F23" s="27">
        <f>F24+F27+F30</f>
        <v>37369.700000000004</v>
      </c>
      <c r="G23" s="152"/>
    </row>
    <row r="24" spans="1:30" ht="31.5" x14ac:dyDescent="0.25">
      <c r="A24" s="395" t="s">
        <v>757</v>
      </c>
      <c r="B24" s="156" t="s">
        <v>255</v>
      </c>
      <c r="C24" s="450"/>
      <c r="D24" s="27">
        <f t="shared" ref="D24:F25" si="8">D25</f>
        <v>1000</v>
      </c>
      <c r="E24" s="27">
        <f t="shared" si="8"/>
        <v>1000</v>
      </c>
      <c r="F24" s="27">
        <f t="shared" si="8"/>
        <v>1000</v>
      </c>
      <c r="G24" s="152"/>
    </row>
    <row r="25" spans="1:30" ht="31.5" x14ac:dyDescent="0.25">
      <c r="A25" s="277" t="s">
        <v>60</v>
      </c>
      <c r="B25" s="156" t="s">
        <v>255</v>
      </c>
      <c r="C25" s="450">
        <v>600</v>
      </c>
      <c r="D25" s="27">
        <f t="shared" si="8"/>
        <v>1000</v>
      </c>
      <c r="E25" s="27">
        <f t="shared" si="8"/>
        <v>1000</v>
      </c>
      <c r="F25" s="27">
        <f t="shared" si="8"/>
        <v>1000</v>
      </c>
      <c r="G25" s="152"/>
    </row>
    <row r="26" spans="1:30" x14ac:dyDescent="0.25">
      <c r="A26" s="277" t="s">
        <v>61</v>
      </c>
      <c r="B26" s="156" t="s">
        <v>255</v>
      </c>
      <c r="C26" s="450">
        <v>610</v>
      </c>
      <c r="D26" s="27">
        <f>'Функц. 2025-2027'!F679</f>
        <v>1000</v>
      </c>
      <c r="E26" s="27">
        <f>'Функц. 2025-2027'!H679</f>
        <v>1000</v>
      </c>
      <c r="F26" s="27">
        <f>'Функц. 2025-2027'!J679</f>
        <v>1000</v>
      </c>
      <c r="G26" s="152"/>
    </row>
    <row r="27" spans="1:30" ht="31.5" x14ac:dyDescent="0.25">
      <c r="A27" s="277" t="s">
        <v>256</v>
      </c>
      <c r="B27" s="156" t="s">
        <v>257</v>
      </c>
      <c r="C27" s="450"/>
      <c r="D27" s="27">
        <f t="shared" ref="D27:F28" si="9">D28</f>
        <v>36893.599999999999</v>
      </c>
      <c r="E27" s="27">
        <f t="shared" si="9"/>
        <v>35800.5</v>
      </c>
      <c r="F27" s="27">
        <f t="shared" si="9"/>
        <v>35991.4</v>
      </c>
      <c r="G27" s="152"/>
    </row>
    <row r="28" spans="1:30" ht="31.5" x14ac:dyDescent="0.25">
      <c r="A28" s="277" t="s">
        <v>60</v>
      </c>
      <c r="B28" s="156" t="s">
        <v>257</v>
      </c>
      <c r="C28" s="450">
        <v>600</v>
      </c>
      <c r="D28" s="27">
        <f t="shared" si="9"/>
        <v>36893.599999999999</v>
      </c>
      <c r="E28" s="27">
        <f t="shared" si="9"/>
        <v>35800.5</v>
      </c>
      <c r="F28" s="27">
        <f t="shared" si="9"/>
        <v>35991.4</v>
      </c>
      <c r="G28" s="152"/>
    </row>
    <row r="29" spans="1:30" x14ac:dyDescent="0.25">
      <c r="A29" s="277" t="s">
        <v>61</v>
      </c>
      <c r="B29" s="156" t="s">
        <v>257</v>
      </c>
      <c r="C29" s="450">
        <v>610</v>
      </c>
      <c r="D29" s="27">
        <f>'Функц. 2025-2027'!F682</f>
        <v>36893.599999999999</v>
      </c>
      <c r="E29" s="27">
        <f>'Функц. 2025-2027'!H682</f>
        <v>35800.5</v>
      </c>
      <c r="F29" s="27">
        <f>'Функц. 2025-2027'!J682</f>
        <v>35991.4</v>
      </c>
      <c r="G29" s="152"/>
    </row>
    <row r="30" spans="1:30" s="177" customFormat="1" ht="31.5" x14ac:dyDescent="0.25">
      <c r="A30" s="379" t="s">
        <v>501</v>
      </c>
      <c r="B30" s="156" t="s">
        <v>399</v>
      </c>
      <c r="C30" s="450"/>
      <c r="D30" s="27">
        <f t="shared" ref="D30:F31" si="10">D31</f>
        <v>374.70000000000005</v>
      </c>
      <c r="E30" s="27">
        <f t="shared" si="10"/>
        <v>382.7</v>
      </c>
      <c r="F30" s="27">
        <f t="shared" si="10"/>
        <v>378.3</v>
      </c>
      <c r="G30" s="152"/>
    </row>
    <row r="31" spans="1:30" s="177" customFormat="1" ht="31.5" x14ac:dyDescent="0.25">
      <c r="A31" s="379" t="s">
        <v>60</v>
      </c>
      <c r="B31" s="156" t="s">
        <v>399</v>
      </c>
      <c r="C31" s="450">
        <v>600</v>
      </c>
      <c r="D31" s="27">
        <f t="shared" si="10"/>
        <v>374.70000000000005</v>
      </c>
      <c r="E31" s="27">
        <f t="shared" si="10"/>
        <v>382.7</v>
      </c>
      <c r="F31" s="27">
        <f t="shared" si="10"/>
        <v>378.3</v>
      </c>
      <c r="G31" s="152"/>
    </row>
    <row r="32" spans="1:30" s="177" customFormat="1" x14ac:dyDescent="0.25">
      <c r="A32" s="379" t="s">
        <v>61</v>
      </c>
      <c r="B32" s="156" t="s">
        <v>399</v>
      </c>
      <c r="C32" s="450">
        <v>610</v>
      </c>
      <c r="D32" s="27">
        <f>'Функц. 2025-2027'!F685</f>
        <v>374.70000000000005</v>
      </c>
      <c r="E32" s="27">
        <f>'Функц. 2025-2027'!H685</f>
        <v>382.7</v>
      </c>
      <c r="F32" s="27">
        <f>'Функц. 2025-2027'!J685</f>
        <v>378.3</v>
      </c>
      <c r="G32" s="152"/>
    </row>
    <row r="33" spans="1:30" ht="31.5" x14ac:dyDescent="0.25">
      <c r="A33" s="258" t="s">
        <v>492</v>
      </c>
      <c r="B33" s="156" t="s">
        <v>258</v>
      </c>
      <c r="C33" s="450"/>
      <c r="D33" s="27">
        <f>D34+D51</f>
        <v>90114</v>
      </c>
      <c r="E33" s="523">
        <f>E34+E51</f>
        <v>79739.5</v>
      </c>
      <c r="F33" s="523">
        <f>F34+F51</f>
        <v>64032.5</v>
      </c>
      <c r="G33" s="152"/>
    </row>
    <row r="34" spans="1:30" x14ac:dyDescent="0.25">
      <c r="A34" s="258" t="s">
        <v>353</v>
      </c>
      <c r="B34" s="156" t="s">
        <v>493</v>
      </c>
      <c r="C34" s="450"/>
      <c r="D34" s="27">
        <f>D35+D44</f>
        <v>89709.9</v>
      </c>
      <c r="E34" s="27">
        <f>E35+E44</f>
        <v>79739.5</v>
      </c>
      <c r="F34" s="27">
        <f>F35+F44</f>
        <v>64032.5</v>
      </c>
      <c r="G34" s="152"/>
    </row>
    <row r="35" spans="1:30" x14ac:dyDescent="0.25">
      <c r="A35" s="395" t="s">
        <v>259</v>
      </c>
      <c r="B35" s="156" t="s">
        <v>552</v>
      </c>
      <c r="C35" s="450"/>
      <c r="D35" s="27">
        <f>D36+D41</f>
        <v>4014.5</v>
      </c>
      <c r="E35" s="27">
        <f>E36+E41</f>
        <v>130</v>
      </c>
      <c r="F35" s="27">
        <f>F36+F41</f>
        <v>0</v>
      </c>
      <c r="G35" s="152"/>
    </row>
    <row r="36" spans="1:30" ht="31.5" x14ac:dyDescent="0.25">
      <c r="A36" s="277" t="s">
        <v>260</v>
      </c>
      <c r="B36" s="156" t="s">
        <v>553</v>
      </c>
      <c r="C36" s="450"/>
      <c r="D36" s="27">
        <f>D39+D37</f>
        <v>3479.5</v>
      </c>
      <c r="E36" s="523">
        <f t="shared" ref="E36:AD36" si="11">E39+E37</f>
        <v>130</v>
      </c>
      <c r="F36" s="523">
        <f t="shared" si="11"/>
        <v>0</v>
      </c>
      <c r="G36" s="523">
        <f t="shared" si="11"/>
        <v>0</v>
      </c>
      <c r="H36" s="523">
        <f t="shared" si="11"/>
        <v>0</v>
      </c>
      <c r="I36" s="523">
        <f t="shared" si="11"/>
        <v>0</v>
      </c>
      <c r="J36" s="523">
        <f t="shared" si="11"/>
        <v>0</v>
      </c>
      <c r="K36" s="523">
        <f t="shared" si="11"/>
        <v>0</v>
      </c>
      <c r="L36" s="523">
        <f t="shared" si="11"/>
        <v>0</v>
      </c>
      <c r="M36" s="523">
        <f t="shared" si="11"/>
        <v>0</v>
      </c>
      <c r="N36" s="523">
        <f t="shared" si="11"/>
        <v>0</v>
      </c>
      <c r="O36" s="523">
        <f t="shared" si="11"/>
        <v>0</v>
      </c>
      <c r="P36" s="523">
        <f t="shared" si="11"/>
        <v>0</v>
      </c>
      <c r="Q36" s="523">
        <f t="shared" si="11"/>
        <v>0</v>
      </c>
      <c r="R36" s="523">
        <f t="shared" si="11"/>
        <v>0</v>
      </c>
      <c r="S36" s="523">
        <f t="shared" si="11"/>
        <v>0</v>
      </c>
      <c r="T36" s="523">
        <f t="shared" si="11"/>
        <v>0</v>
      </c>
      <c r="U36" s="523">
        <f t="shared" si="11"/>
        <v>0</v>
      </c>
      <c r="V36" s="523">
        <f t="shared" si="11"/>
        <v>0</v>
      </c>
      <c r="W36" s="523">
        <f t="shared" si="11"/>
        <v>0</v>
      </c>
      <c r="X36" s="523">
        <f t="shared" si="11"/>
        <v>0</v>
      </c>
      <c r="Y36" s="523">
        <f t="shared" si="11"/>
        <v>0</v>
      </c>
      <c r="Z36" s="523">
        <f t="shared" si="11"/>
        <v>0</v>
      </c>
      <c r="AA36" s="523">
        <f t="shared" si="11"/>
        <v>0</v>
      </c>
      <c r="AB36" s="523">
        <f t="shared" si="11"/>
        <v>0</v>
      </c>
      <c r="AC36" s="523">
        <f t="shared" si="11"/>
        <v>0</v>
      </c>
      <c r="AD36" s="523">
        <f t="shared" si="11"/>
        <v>0</v>
      </c>
    </row>
    <row r="37" spans="1:30" s="525" customFormat="1" x14ac:dyDescent="0.25">
      <c r="A37" s="379" t="s">
        <v>120</v>
      </c>
      <c r="B37" s="156" t="s">
        <v>553</v>
      </c>
      <c r="C37" s="450">
        <v>200</v>
      </c>
      <c r="D37" s="523">
        <f>D38</f>
        <v>730</v>
      </c>
      <c r="E37" s="523">
        <f t="shared" ref="E37:F37" si="12">E38</f>
        <v>130</v>
      </c>
      <c r="F37" s="523">
        <f t="shared" si="12"/>
        <v>0</v>
      </c>
      <c r="G37" s="526"/>
    </row>
    <row r="38" spans="1:30" s="525" customFormat="1" x14ac:dyDescent="0.25">
      <c r="A38" s="379" t="s">
        <v>52</v>
      </c>
      <c r="B38" s="156" t="s">
        <v>553</v>
      </c>
      <c r="C38" s="450">
        <v>240</v>
      </c>
      <c r="D38" s="523">
        <f>'Функц. 2025-2027'!F691</f>
        <v>730</v>
      </c>
      <c r="E38" s="523">
        <f>'Функц. 2025-2027'!H691</f>
        <v>130</v>
      </c>
      <c r="F38" s="523">
        <f>'Функц. 2025-2027'!J691</f>
        <v>0</v>
      </c>
      <c r="G38" s="526"/>
    </row>
    <row r="39" spans="1:30" ht="31.5" x14ac:dyDescent="0.25">
      <c r="A39" s="277" t="s">
        <v>60</v>
      </c>
      <c r="B39" s="156" t="s">
        <v>553</v>
      </c>
      <c r="C39" s="450">
        <v>600</v>
      </c>
      <c r="D39" s="27">
        <f>D40</f>
        <v>2749.5</v>
      </c>
      <c r="E39" s="27">
        <f>E40</f>
        <v>0</v>
      </c>
      <c r="F39" s="27">
        <f>F40</f>
        <v>0</v>
      </c>
      <c r="G39" s="152"/>
    </row>
    <row r="40" spans="1:30" x14ac:dyDescent="0.25">
      <c r="A40" s="277" t="s">
        <v>61</v>
      </c>
      <c r="B40" s="156" t="s">
        <v>553</v>
      </c>
      <c r="C40" s="450">
        <v>610</v>
      </c>
      <c r="D40" s="27">
        <f>'Функц. 2025-2027'!F693</f>
        <v>2749.5</v>
      </c>
      <c r="E40" s="27">
        <f>'Функц. 2025-2027'!H693</f>
        <v>0</v>
      </c>
      <c r="F40" s="27">
        <f>'Функц. 2025-2027'!J693</f>
        <v>0</v>
      </c>
      <c r="G40" s="152"/>
    </row>
    <row r="41" spans="1:30" ht="21.75" customHeight="1" x14ac:dyDescent="0.25">
      <c r="A41" s="529" t="s">
        <v>261</v>
      </c>
      <c r="B41" s="156" t="s">
        <v>554</v>
      </c>
      <c r="C41" s="450"/>
      <c r="D41" s="27">
        <f t="shared" ref="D41:F42" si="13">D42</f>
        <v>535</v>
      </c>
      <c r="E41" s="27">
        <f t="shared" si="13"/>
        <v>0</v>
      </c>
      <c r="F41" s="27">
        <f t="shared" si="13"/>
        <v>0</v>
      </c>
      <c r="G41" s="152"/>
    </row>
    <row r="42" spans="1:30" ht="31.5" x14ac:dyDescent="0.25">
      <c r="A42" s="277" t="s">
        <v>60</v>
      </c>
      <c r="B42" s="156" t="s">
        <v>554</v>
      </c>
      <c r="C42" s="450">
        <v>600</v>
      </c>
      <c r="D42" s="27">
        <f t="shared" si="13"/>
        <v>535</v>
      </c>
      <c r="E42" s="27">
        <f t="shared" si="13"/>
        <v>0</v>
      </c>
      <c r="F42" s="27">
        <f t="shared" si="13"/>
        <v>0</v>
      </c>
      <c r="G42" s="152"/>
    </row>
    <row r="43" spans="1:30" x14ac:dyDescent="0.25">
      <c r="A43" s="277" t="s">
        <v>61</v>
      </c>
      <c r="B43" s="156" t="s">
        <v>554</v>
      </c>
      <c r="C43" s="450">
        <v>610</v>
      </c>
      <c r="D43" s="27">
        <f>'Функц. 2025-2027'!F696</f>
        <v>535</v>
      </c>
      <c r="E43" s="27">
        <f>'Функц. 2025-2027'!H696</f>
        <v>0</v>
      </c>
      <c r="F43" s="27">
        <f>'Функц. 2025-2027'!J696</f>
        <v>0</v>
      </c>
      <c r="G43" s="152"/>
    </row>
    <row r="44" spans="1:30" ht="31.5" x14ac:dyDescent="0.25">
      <c r="A44" s="259" t="s">
        <v>354</v>
      </c>
      <c r="B44" s="156" t="s">
        <v>494</v>
      </c>
      <c r="C44" s="450"/>
      <c r="D44" s="27">
        <f>D45+D48</f>
        <v>85695.4</v>
      </c>
      <c r="E44" s="27">
        <f>E45+E48</f>
        <v>79609.5</v>
      </c>
      <c r="F44" s="27">
        <f>F45+F48</f>
        <v>64032.5</v>
      </c>
      <c r="G44" s="152"/>
    </row>
    <row r="45" spans="1:30" s="177" customFormat="1" ht="47.25" x14ac:dyDescent="0.25">
      <c r="A45" s="529" t="str">
        <f>'Функц. 2025-2027'!A698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45" s="156" t="s">
        <v>495</v>
      </c>
      <c r="C45" s="450"/>
      <c r="D45" s="27">
        <f t="shared" ref="D45:F46" si="14">D46</f>
        <v>41851.599999999999</v>
      </c>
      <c r="E45" s="27">
        <f t="shared" si="14"/>
        <v>37761.300000000003</v>
      </c>
      <c r="F45" s="27">
        <f t="shared" si="14"/>
        <v>21859.200000000001</v>
      </c>
      <c r="G45" s="152"/>
    </row>
    <row r="46" spans="1:30" s="177" customFormat="1" ht="31.5" x14ac:dyDescent="0.25">
      <c r="A46" s="529" t="str">
        <f>'Функц. 2025-2027'!A699</f>
        <v>Предоставление субсидий бюджетным, автономным учреждениям и иным некоммерческим организациям</v>
      </c>
      <c r="B46" s="156" t="s">
        <v>495</v>
      </c>
      <c r="C46" s="450">
        <v>600</v>
      </c>
      <c r="D46" s="27">
        <f t="shared" si="14"/>
        <v>41851.599999999999</v>
      </c>
      <c r="E46" s="27">
        <f t="shared" si="14"/>
        <v>37761.300000000003</v>
      </c>
      <c r="F46" s="27">
        <f t="shared" si="14"/>
        <v>21859.200000000001</v>
      </c>
      <c r="G46" s="152"/>
    </row>
    <row r="47" spans="1:30" s="177" customFormat="1" x14ac:dyDescent="0.25">
      <c r="A47" s="529" t="str">
        <f>'Функц. 2025-2027'!A700</f>
        <v>Субсидии бюджетным учреждениям</v>
      </c>
      <c r="B47" s="156" t="s">
        <v>495</v>
      </c>
      <c r="C47" s="450">
        <v>610</v>
      </c>
      <c r="D47" s="27">
        <f>'ведом. 2025-2027'!AD368</f>
        <v>41851.599999999999</v>
      </c>
      <c r="E47" s="27">
        <f>'ведом. 2025-2027'!AE368</f>
        <v>37761.300000000003</v>
      </c>
      <c r="F47" s="27">
        <f>'ведом. 2025-2027'!AF368</f>
        <v>21859.200000000001</v>
      </c>
      <c r="G47" s="152"/>
    </row>
    <row r="48" spans="1:30" s="177" customFormat="1" ht="47.25" x14ac:dyDescent="0.25">
      <c r="A48" s="529" t="str">
        <f>'Функц. 2025-2027'!A701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48" s="156" t="s">
        <v>496</v>
      </c>
      <c r="C48" s="450"/>
      <c r="D48" s="27">
        <f t="shared" ref="D48:F49" si="15">D49</f>
        <v>43843.8</v>
      </c>
      <c r="E48" s="27">
        <f t="shared" si="15"/>
        <v>41848.199999999997</v>
      </c>
      <c r="F48" s="27">
        <f t="shared" si="15"/>
        <v>42173.3</v>
      </c>
      <c r="G48" s="152"/>
    </row>
    <row r="49" spans="1:7" s="177" customFormat="1" ht="31.5" x14ac:dyDescent="0.25">
      <c r="A49" s="529" t="str">
        <f>'Функц. 2025-2027'!A702</f>
        <v>Предоставление субсидий бюджетным, автономным учреждениям и иным некоммерческим организациям</v>
      </c>
      <c r="B49" s="156" t="s">
        <v>496</v>
      </c>
      <c r="C49" s="450">
        <v>600</v>
      </c>
      <c r="D49" s="27">
        <f t="shared" si="15"/>
        <v>43843.8</v>
      </c>
      <c r="E49" s="27">
        <f t="shared" si="15"/>
        <v>41848.199999999997</v>
      </c>
      <c r="F49" s="27">
        <f t="shared" si="15"/>
        <v>42173.3</v>
      </c>
      <c r="G49" s="152"/>
    </row>
    <row r="50" spans="1:7" s="177" customFormat="1" x14ac:dyDescent="0.25">
      <c r="A50" s="529" t="str">
        <f>'Функц. 2025-2027'!A703</f>
        <v>Субсидии бюджетным учреждениям</v>
      </c>
      <c r="B50" s="156" t="s">
        <v>496</v>
      </c>
      <c r="C50" s="450">
        <v>610</v>
      </c>
      <c r="D50" s="27">
        <f>'ведом. 2025-2027'!AD371</f>
        <v>43843.8</v>
      </c>
      <c r="E50" s="27">
        <f>'ведом. 2025-2027'!AE371</f>
        <v>41848.199999999997</v>
      </c>
      <c r="F50" s="27">
        <f>'ведом. 2025-2027'!AF371</f>
        <v>42173.3</v>
      </c>
      <c r="G50" s="152"/>
    </row>
    <row r="51" spans="1:7" s="177" customFormat="1" ht="31.5" x14ac:dyDescent="0.25">
      <c r="A51" s="529" t="s">
        <v>636</v>
      </c>
      <c r="B51" s="156" t="s">
        <v>637</v>
      </c>
      <c r="C51" s="434"/>
      <c r="D51" s="27">
        <f>D52</f>
        <v>404.1</v>
      </c>
      <c r="E51" s="27">
        <f t="shared" ref="E51:F53" si="16">E52</f>
        <v>0</v>
      </c>
      <c r="F51" s="27">
        <f t="shared" si="16"/>
        <v>0</v>
      </c>
      <c r="G51" s="152"/>
    </row>
    <row r="52" spans="1:7" s="177" customFormat="1" ht="31.5" x14ac:dyDescent="0.25">
      <c r="A52" s="529" t="s">
        <v>638</v>
      </c>
      <c r="B52" s="156" t="s">
        <v>639</v>
      </c>
      <c r="C52" s="434"/>
      <c r="D52" s="27">
        <f>D53</f>
        <v>404.1</v>
      </c>
      <c r="E52" s="27">
        <f t="shared" si="16"/>
        <v>0</v>
      </c>
      <c r="F52" s="27">
        <f t="shared" si="16"/>
        <v>0</v>
      </c>
      <c r="G52" s="152"/>
    </row>
    <row r="53" spans="1:7" s="177" customFormat="1" ht="31.5" x14ac:dyDescent="0.25">
      <c r="A53" s="529" t="s">
        <v>60</v>
      </c>
      <c r="B53" s="156" t="s">
        <v>639</v>
      </c>
      <c r="C53" s="434">
        <v>600</v>
      </c>
      <c r="D53" s="27">
        <f>D54</f>
        <v>404.1</v>
      </c>
      <c r="E53" s="27">
        <f t="shared" si="16"/>
        <v>0</v>
      </c>
      <c r="F53" s="27">
        <f t="shared" si="16"/>
        <v>0</v>
      </c>
      <c r="G53" s="152"/>
    </row>
    <row r="54" spans="1:7" s="177" customFormat="1" x14ac:dyDescent="0.25">
      <c r="A54" s="529" t="s">
        <v>61</v>
      </c>
      <c r="B54" s="156" t="s">
        <v>639</v>
      </c>
      <c r="C54" s="434">
        <v>610</v>
      </c>
      <c r="D54" s="27">
        <f>'Функц. 2025-2027'!F707</f>
        <v>404.1</v>
      </c>
      <c r="E54" s="27">
        <f>'Функц. 2025-2027'!H707</f>
        <v>0</v>
      </c>
      <c r="F54" s="27">
        <f>'Функц. 2025-2027'!J707</f>
        <v>0</v>
      </c>
      <c r="G54" s="152"/>
    </row>
    <row r="55" spans="1:7" s="177" customFormat="1" x14ac:dyDescent="0.25">
      <c r="A55" s="529" t="s">
        <v>497</v>
      </c>
      <c r="B55" s="156" t="s">
        <v>381</v>
      </c>
      <c r="C55" s="450"/>
      <c r="D55" s="27">
        <f>D56+D64+D60</f>
        <v>77565.000000000015</v>
      </c>
      <c r="E55" s="523">
        <f t="shared" ref="E55:F55" si="17">E56+E64+E60</f>
        <v>43856</v>
      </c>
      <c r="F55" s="523">
        <f t="shared" si="17"/>
        <v>43856</v>
      </c>
      <c r="G55" s="152"/>
    </row>
    <row r="56" spans="1:7" s="177" customFormat="1" ht="33.75" customHeight="1" x14ac:dyDescent="0.25">
      <c r="A56" s="529" t="s">
        <v>423</v>
      </c>
      <c r="B56" s="156" t="s">
        <v>382</v>
      </c>
      <c r="C56" s="411"/>
      <c r="D56" s="27">
        <f t="shared" ref="D56:F58" si="18">D57</f>
        <v>69048.100000000006</v>
      </c>
      <c r="E56" s="27">
        <f t="shared" si="18"/>
        <v>43856</v>
      </c>
      <c r="F56" s="27">
        <f t="shared" si="18"/>
        <v>43856</v>
      </c>
      <c r="G56" s="152"/>
    </row>
    <row r="57" spans="1:7" s="177" customFormat="1" ht="31.5" x14ac:dyDescent="0.25">
      <c r="A57" s="379" t="s">
        <v>380</v>
      </c>
      <c r="B57" s="156" t="s">
        <v>383</v>
      </c>
      <c r="C57" s="411"/>
      <c r="D57" s="27">
        <f t="shared" si="18"/>
        <v>69048.100000000006</v>
      </c>
      <c r="E57" s="27">
        <f t="shared" si="18"/>
        <v>43856</v>
      </c>
      <c r="F57" s="27">
        <f t="shared" si="18"/>
        <v>43856</v>
      </c>
      <c r="G57" s="152"/>
    </row>
    <row r="58" spans="1:7" s="177" customFormat="1" ht="31.5" x14ac:dyDescent="0.25">
      <c r="A58" s="529" t="s">
        <v>60</v>
      </c>
      <c r="B58" s="156" t="s">
        <v>383</v>
      </c>
      <c r="C58" s="411">
        <v>600</v>
      </c>
      <c r="D58" s="27">
        <f t="shared" si="18"/>
        <v>69048.100000000006</v>
      </c>
      <c r="E58" s="27">
        <f t="shared" si="18"/>
        <v>43856</v>
      </c>
      <c r="F58" s="27">
        <f t="shared" si="18"/>
        <v>43856</v>
      </c>
      <c r="G58" s="152"/>
    </row>
    <row r="59" spans="1:7" s="177" customFormat="1" x14ac:dyDescent="0.25">
      <c r="A59" s="529" t="s">
        <v>61</v>
      </c>
      <c r="B59" s="156" t="s">
        <v>383</v>
      </c>
      <c r="C59" s="411">
        <v>610</v>
      </c>
      <c r="D59" s="27">
        <f>'Функц. 2025-2027'!F582</f>
        <v>69048.100000000006</v>
      </c>
      <c r="E59" s="27">
        <f>'Функц. 2025-2027'!H582</f>
        <v>43856</v>
      </c>
      <c r="F59" s="27">
        <f>'Функц. 2025-2027'!J582</f>
        <v>43856</v>
      </c>
      <c r="G59" s="152"/>
    </row>
    <row r="60" spans="1:7" s="525" customFormat="1" ht="31.5" x14ac:dyDescent="0.25">
      <c r="A60" s="457" t="s">
        <v>746</v>
      </c>
      <c r="B60" s="622" t="s">
        <v>747</v>
      </c>
      <c r="C60" s="462"/>
      <c r="D60" s="523">
        <f>D61</f>
        <v>2499.8000000000002</v>
      </c>
      <c r="E60" s="523">
        <f t="shared" ref="E60:F62" si="19">E61</f>
        <v>0</v>
      </c>
      <c r="F60" s="523">
        <f t="shared" si="19"/>
        <v>0</v>
      </c>
      <c r="G60" s="526"/>
    </row>
    <row r="61" spans="1:7" s="525" customFormat="1" ht="31.5" x14ac:dyDescent="0.25">
      <c r="A61" s="485" t="s">
        <v>778</v>
      </c>
      <c r="B61" s="622" t="s">
        <v>748</v>
      </c>
      <c r="C61" s="462"/>
      <c r="D61" s="523">
        <f>D62</f>
        <v>2499.8000000000002</v>
      </c>
      <c r="E61" s="523">
        <f t="shared" si="19"/>
        <v>0</v>
      </c>
      <c r="F61" s="523">
        <f t="shared" si="19"/>
        <v>0</v>
      </c>
      <c r="G61" s="526"/>
    </row>
    <row r="62" spans="1:7" s="525" customFormat="1" ht="31.5" x14ac:dyDescent="0.25">
      <c r="A62" s="457" t="s">
        <v>60</v>
      </c>
      <c r="B62" s="622" t="s">
        <v>748</v>
      </c>
      <c r="C62" s="462">
        <v>600</v>
      </c>
      <c r="D62" s="523">
        <f>D63</f>
        <v>2499.8000000000002</v>
      </c>
      <c r="E62" s="523">
        <f t="shared" si="19"/>
        <v>0</v>
      </c>
      <c r="F62" s="523">
        <f t="shared" si="19"/>
        <v>0</v>
      </c>
      <c r="G62" s="526"/>
    </row>
    <row r="63" spans="1:7" s="525" customFormat="1" x14ac:dyDescent="0.25">
      <c r="A63" s="457" t="s">
        <v>61</v>
      </c>
      <c r="B63" s="622" t="s">
        <v>748</v>
      </c>
      <c r="C63" s="462">
        <v>610</v>
      </c>
      <c r="D63" s="523">
        <f>'Функц. 2025-2027'!F586</f>
        <v>2499.8000000000002</v>
      </c>
      <c r="E63" s="523">
        <f>'Функц. 2025-2027'!H586</f>
        <v>0</v>
      </c>
      <c r="F63" s="523">
        <f>'Функц. 2025-2027'!J586</f>
        <v>0</v>
      </c>
      <c r="G63" s="526"/>
    </row>
    <row r="64" spans="1:7" s="525" customFormat="1" x14ac:dyDescent="0.25">
      <c r="A64" s="457" t="s">
        <v>742</v>
      </c>
      <c r="B64" s="622" t="s">
        <v>745</v>
      </c>
      <c r="C64" s="462"/>
      <c r="D64" s="523">
        <f>D65</f>
        <v>6017.1</v>
      </c>
      <c r="E64" s="523">
        <f t="shared" ref="E64:F66" si="20">E65</f>
        <v>0</v>
      </c>
      <c r="F64" s="523">
        <f t="shared" si="20"/>
        <v>0</v>
      </c>
      <c r="G64" s="526"/>
    </row>
    <row r="65" spans="1:7" s="525" customFormat="1" ht="47.25" x14ac:dyDescent="0.25">
      <c r="A65" s="457" t="s">
        <v>743</v>
      </c>
      <c r="B65" s="622" t="s">
        <v>744</v>
      </c>
      <c r="C65" s="462"/>
      <c r="D65" s="523">
        <f>D66</f>
        <v>6017.1</v>
      </c>
      <c r="E65" s="523">
        <f t="shared" si="20"/>
        <v>0</v>
      </c>
      <c r="F65" s="523">
        <f t="shared" si="20"/>
        <v>0</v>
      </c>
      <c r="G65" s="526"/>
    </row>
    <row r="66" spans="1:7" s="525" customFormat="1" ht="31.5" x14ac:dyDescent="0.25">
      <c r="A66" s="457" t="s">
        <v>60</v>
      </c>
      <c r="B66" s="622" t="s">
        <v>744</v>
      </c>
      <c r="C66" s="462">
        <v>600</v>
      </c>
      <c r="D66" s="523">
        <f>D67</f>
        <v>6017.1</v>
      </c>
      <c r="E66" s="523">
        <f t="shared" si="20"/>
        <v>0</v>
      </c>
      <c r="F66" s="523">
        <f t="shared" si="20"/>
        <v>0</v>
      </c>
      <c r="G66" s="526"/>
    </row>
    <row r="67" spans="1:7" s="525" customFormat="1" x14ac:dyDescent="0.25">
      <c r="A67" s="457" t="s">
        <v>61</v>
      </c>
      <c r="B67" s="622" t="s">
        <v>744</v>
      </c>
      <c r="C67" s="462">
        <v>610</v>
      </c>
      <c r="D67" s="523">
        <f>'Функц. 2025-2027'!F590</f>
        <v>6017.1</v>
      </c>
      <c r="E67" s="523">
        <f>'Функц. 2025-2027'!H590</f>
        <v>0</v>
      </c>
      <c r="F67" s="523">
        <f>'Функц. 2025-2027'!J590</f>
        <v>0</v>
      </c>
      <c r="G67" s="526"/>
    </row>
    <row r="68" spans="1:7" s="134" customFormat="1" x14ac:dyDescent="0.25">
      <c r="A68" s="396" t="s">
        <v>262</v>
      </c>
      <c r="B68" s="624" t="s">
        <v>100</v>
      </c>
      <c r="C68" s="603"/>
      <c r="D68" s="30">
        <f>D69+D132+D146</f>
        <v>1291580.0999999999</v>
      </c>
      <c r="E68" s="524">
        <f>E69+E132+E146</f>
        <v>1294411.4999999998</v>
      </c>
      <c r="F68" s="524">
        <f>F69+F132+F146</f>
        <v>1302968.4000000001</v>
      </c>
      <c r="G68" s="152"/>
    </row>
    <row r="69" spans="1:7" x14ac:dyDescent="0.25">
      <c r="A69" s="275" t="s">
        <v>446</v>
      </c>
      <c r="B69" s="156" t="s">
        <v>117</v>
      </c>
      <c r="C69" s="450"/>
      <c r="D69" s="27">
        <f>D70+D104+D111+D122+D118</f>
        <v>1193045.5999999999</v>
      </c>
      <c r="E69" s="523">
        <f>E70+E104+E111+E122</f>
        <v>1195562.6999999997</v>
      </c>
      <c r="F69" s="523">
        <f>F70+F104+F111+F122</f>
        <v>1203771</v>
      </c>
      <c r="G69" s="152"/>
    </row>
    <row r="70" spans="1:7" ht="31.5" x14ac:dyDescent="0.25">
      <c r="A70" s="258" t="s">
        <v>448</v>
      </c>
      <c r="B70" s="156" t="s">
        <v>447</v>
      </c>
      <c r="C70" s="411"/>
      <c r="D70" s="27">
        <f>D74+D88+D78+D85+D95+D71+D98+D101</f>
        <v>1105236</v>
      </c>
      <c r="E70" s="523">
        <f>E74+E88+E78+E85+E95+E71+E98+E101</f>
        <v>1110617.8999999999</v>
      </c>
      <c r="F70" s="523">
        <f>F74+F88+F78+F85+F95+F71+F98+F101</f>
        <v>1119656</v>
      </c>
      <c r="G70" s="152"/>
    </row>
    <row r="71" spans="1:7" s="177" customFormat="1" ht="31.5" x14ac:dyDescent="0.25">
      <c r="A71" s="258" t="s">
        <v>689</v>
      </c>
      <c r="B71" s="622" t="s">
        <v>688</v>
      </c>
      <c r="C71" s="436"/>
      <c r="D71" s="27">
        <f t="shared" ref="D71:F72" si="21">D72</f>
        <v>17836.400000000001</v>
      </c>
      <c r="E71" s="27">
        <f t="shared" si="21"/>
        <v>19163.7</v>
      </c>
      <c r="F71" s="27">
        <f t="shared" si="21"/>
        <v>19198.599999999999</v>
      </c>
      <c r="G71" s="152"/>
    </row>
    <row r="72" spans="1:7" s="177" customFormat="1" x14ac:dyDescent="0.25">
      <c r="A72" s="398" t="s">
        <v>120</v>
      </c>
      <c r="B72" s="622" t="s">
        <v>688</v>
      </c>
      <c r="C72" s="434">
        <v>200</v>
      </c>
      <c r="D72" s="27">
        <f t="shared" si="21"/>
        <v>17836.400000000001</v>
      </c>
      <c r="E72" s="27">
        <f t="shared" si="21"/>
        <v>19163.7</v>
      </c>
      <c r="F72" s="27">
        <f t="shared" si="21"/>
        <v>19198.599999999999</v>
      </c>
      <c r="G72" s="152"/>
    </row>
    <row r="73" spans="1:7" s="177" customFormat="1" x14ac:dyDescent="0.25">
      <c r="A73" s="529" t="s">
        <v>52</v>
      </c>
      <c r="B73" s="622" t="s">
        <v>688</v>
      </c>
      <c r="C73" s="434">
        <v>240</v>
      </c>
      <c r="D73" s="27">
        <f>'Функц. 2025-2027'!F528</f>
        <v>17836.400000000001</v>
      </c>
      <c r="E73" s="27">
        <f>'Функц. 2025-2027'!H528</f>
        <v>19163.7</v>
      </c>
      <c r="F73" s="27">
        <f>'Функц. 2025-2027'!J528</f>
        <v>19198.599999999999</v>
      </c>
      <c r="G73" s="152"/>
    </row>
    <row r="74" spans="1:7" ht="31.5" x14ac:dyDescent="0.25">
      <c r="A74" s="397" t="s">
        <v>264</v>
      </c>
      <c r="B74" s="156" t="s">
        <v>450</v>
      </c>
      <c r="C74" s="604"/>
      <c r="D74" s="27">
        <f>D75</f>
        <v>184081.8</v>
      </c>
      <c r="E74" s="27">
        <f>E75</f>
        <v>188071.3</v>
      </c>
      <c r="F74" s="27">
        <f>F75</f>
        <v>193971.5</v>
      </c>
      <c r="G74" s="152"/>
    </row>
    <row r="75" spans="1:7" ht="31.5" x14ac:dyDescent="0.25">
      <c r="A75" s="397" t="s">
        <v>333</v>
      </c>
      <c r="B75" s="156" t="s">
        <v>451</v>
      </c>
      <c r="C75" s="450"/>
      <c r="D75" s="27">
        <f t="shared" ref="D75:F76" si="22">D76</f>
        <v>184081.8</v>
      </c>
      <c r="E75" s="27">
        <f t="shared" si="22"/>
        <v>188071.3</v>
      </c>
      <c r="F75" s="27">
        <f t="shared" si="22"/>
        <v>193971.5</v>
      </c>
      <c r="G75" s="152"/>
    </row>
    <row r="76" spans="1:7" ht="31.5" x14ac:dyDescent="0.25">
      <c r="A76" s="277" t="s">
        <v>60</v>
      </c>
      <c r="B76" s="156" t="s">
        <v>451</v>
      </c>
      <c r="C76" s="450">
        <v>600</v>
      </c>
      <c r="D76" s="27">
        <f t="shared" si="22"/>
        <v>184081.8</v>
      </c>
      <c r="E76" s="27">
        <f t="shared" si="22"/>
        <v>188071.3</v>
      </c>
      <c r="F76" s="27">
        <f t="shared" si="22"/>
        <v>193971.5</v>
      </c>
      <c r="G76" s="152"/>
    </row>
    <row r="77" spans="1:7" x14ac:dyDescent="0.25">
      <c r="A77" s="277" t="s">
        <v>61</v>
      </c>
      <c r="B77" s="156" t="s">
        <v>451</v>
      </c>
      <c r="C77" s="450">
        <v>610</v>
      </c>
      <c r="D77" s="27">
        <f>'Функц. 2025-2027'!F512</f>
        <v>184081.8</v>
      </c>
      <c r="E77" s="27">
        <f>'Функц. 2025-2027'!H512</f>
        <v>188071.3</v>
      </c>
      <c r="F77" s="27">
        <f>'Функц. 2025-2027'!J512</f>
        <v>193971.5</v>
      </c>
      <c r="G77" s="152"/>
    </row>
    <row r="78" spans="1:7" ht="47.25" x14ac:dyDescent="0.25">
      <c r="A78" s="275" t="s">
        <v>432</v>
      </c>
      <c r="B78" s="156" t="s">
        <v>468</v>
      </c>
      <c r="C78" s="450"/>
      <c r="D78" s="27">
        <f>D79+D82</f>
        <v>99210.800000000017</v>
      </c>
      <c r="E78" s="27">
        <f>E79+E82</f>
        <v>101185.9</v>
      </c>
      <c r="F78" s="27">
        <f>F79+F82</f>
        <v>104288.90000000001</v>
      </c>
      <c r="G78" s="152"/>
    </row>
    <row r="79" spans="1:7" ht="47.25" x14ac:dyDescent="0.25">
      <c r="A79" s="275" t="s">
        <v>733</v>
      </c>
      <c r="B79" s="156" t="s">
        <v>469</v>
      </c>
      <c r="C79" s="604"/>
      <c r="D79" s="27">
        <f t="shared" ref="D79:F80" si="23">D80</f>
        <v>98376.700000000012</v>
      </c>
      <c r="E79" s="27">
        <f t="shared" si="23"/>
        <v>101185.9</v>
      </c>
      <c r="F79" s="27">
        <f t="shared" si="23"/>
        <v>104288.90000000001</v>
      </c>
      <c r="G79" s="152"/>
    </row>
    <row r="80" spans="1:7" ht="31.5" x14ac:dyDescent="0.25">
      <c r="A80" s="277" t="s">
        <v>60</v>
      </c>
      <c r="B80" s="156" t="s">
        <v>469</v>
      </c>
      <c r="C80" s="450">
        <v>600</v>
      </c>
      <c r="D80" s="27">
        <f t="shared" si="23"/>
        <v>98376.700000000012</v>
      </c>
      <c r="E80" s="27">
        <f t="shared" si="23"/>
        <v>101185.9</v>
      </c>
      <c r="F80" s="27">
        <f t="shared" si="23"/>
        <v>104288.90000000001</v>
      </c>
      <c r="G80" s="152"/>
    </row>
    <row r="81" spans="1:7" x14ac:dyDescent="0.25">
      <c r="A81" s="277" t="s">
        <v>61</v>
      </c>
      <c r="B81" s="156" t="s">
        <v>469</v>
      </c>
      <c r="C81" s="450">
        <v>610</v>
      </c>
      <c r="D81" s="27">
        <f>'Функц. 2025-2027'!F532</f>
        <v>98376.700000000012</v>
      </c>
      <c r="E81" s="27">
        <f>'Функц. 2025-2027'!H532</f>
        <v>101185.9</v>
      </c>
      <c r="F81" s="27">
        <f>'Функц. 2025-2027'!J532</f>
        <v>104288.90000000001</v>
      </c>
      <c r="G81" s="152"/>
    </row>
    <row r="82" spans="1:7" ht="47.25" x14ac:dyDescent="0.25">
      <c r="A82" s="277" t="s">
        <v>509</v>
      </c>
      <c r="B82" s="156" t="s">
        <v>470</v>
      </c>
      <c r="C82" s="450"/>
      <c r="D82" s="27">
        <f t="shared" ref="D82:F83" si="24">D83</f>
        <v>834.1</v>
      </c>
      <c r="E82" s="27">
        <f t="shared" si="24"/>
        <v>0</v>
      </c>
      <c r="F82" s="27">
        <f t="shared" si="24"/>
        <v>0</v>
      </c>
      <c r="G82" s="152"/>
    </row>
    <row r="83" spans="1:7" ht="31.5" x14ac:dyDescent="0.25">
      <c r="A83" s="277" t="s">
        <v>60</v>
      </c>
      <c r="B83" s="156" t="s">
        <v>470</v>
      </c>
      <c r="C83" s="450">
        <v>600</v>
      </c>
      <c r="D83" s="27">
        <f t="shared" si="24"/>
        <v>834.1</v>
      </c>
      <c r="E83" s="27">
        <f t="shared" si="24"/>
        <v>0</v>
      </c>
      <c r="F83" s="27">
        <f t="shared" si="24"/>
        <v>0</v>
      </c>
      <c r="G83" s="152"/>
    </row>
    <row r="84" spans="1:7" x14ac:dyDescent="0.25">
      <c r="A84" s="277" t="s">
        <v>61</v>
      </c>
      <c r="B84" s="156" t="s">
        <v>470</v>
      </c>
      <c r="C84" s="450">
        <v>610</v>
      </c>
      <c r="D84" s="27">
        <f>'Функц. 2025-2027'!F535</f>
        <v>834.1</v>
      </c>
      <c r="E84" s="27">
        <f>'Функц. 2025-2027'!H535</f>
        <v>0</v>
      </c>
      <c r="F84" s="27">
        <f>'Функц. 2025-2027'!J535</f>
        <v>0</v>
      </c>
      <c r="G84" s="152"/>
    </row>
    <row r="85" spans="1:7" ht="126" x14ac:dyDescent="0.25">
      <c r="A85" s="278" t="s">
        <v>511</v>
      </c>
      <c r="B85" s="26" t="s">
        <v>471</v>
      </c>
      <c r="C85" s="411"/>
      <c r="D85" s="27">
        <f t="shared" ref="D85:F86" si="25">D86</f>
        <v>734136</v>
      </c>
      <c r="E85" s="27">
        <f t="shared" si="25"/>
        <v>734136</v>
      </c>
      <c r="F85" s="27">
        <f t="shared" si="25"/>
        <v>734136</v>
      </c>
      <c r="G85" s="152"/>
    </row>
    <row r="86" spans="1:7" ht="31.5" x14ac:dyDescent="0.25">
      <c r="A86" s="277" t="s">
        <v>60</v>
      </c>
      <c r="B86" s="26" t="s">
        <v>471</v>
      </c>
      <c r="C86" s="450">
        <v>600</v>
      </c>
      <c r="D86" s="27">
        <f t="shared" si="25"/>
        <v>734136</v>
      </c>
      <c r="E86" s="27">
        <f t="shared" si="25"/>
        <v>734136</v>
      </c>
      <c r="F86" s="27">
        <f t="shared" si="25"/>
        <v>734136</v>
      </c>
      <c r="G86" s="152"/>
    </row>
    <row r="87" spans="1:7" x14ac:dyDescent="0.25">
      <c r="A87" s="277" t="s">
        <v>61</v>
      </c>
      <c r="B87" s="26" t="s">
        <v>471</v>
      </c>
      <c r="C87" s="450">
        <v>610</v>
      </c>
      <c r="D87" s="27">
        <f>'Функц. 2025-2027'!F538+'Функц. 2025-2027'!F596+'Функц. 2025-2027'!F515</f>
        <v>734136</v>
      </c>
      <c r="E87" s="27">
        <f>'Функц. 2025-2027'!H515+'Функц. 2025-2027'!H538+'Функц. 2025-2027'!H596</f>
        <v>734136</v>
      </c>
      <c r="F87" s="27">
        <f>'Функц. 2025-2027'!J596+'Функц. 2025-2027'!J515+'Функц. 2025-2027'!J538</f>
        <v>734136</v>
      </c>
      <c r="G87" s="152"/>
    </row>
    <row r="88" spans="1:7" s="177" customFormat="1" ht="47.25" x14ac:dyDescent="0.25">
      <c r="A88" s="277" t="s">
        <v>122</v>
      </c>
      <c r="B88" s="156" t="s">
        <v>467</v>
      </c>
      <c r="C88" s="450"/>
      <c r="D88" s="27">
        <f>D91+D89+D93</f>
        <v>14906</v>
      </c>
      <c r="E88" s="27">
        <f>E91+E89+E93</f>
        <v>14906</v>
      </c>
      <c r="F88" s="27">
        <f>F91+F89+F93</f>
        <v>14906</v>
      </c>
      <c r="G88" s="152"/>
    </row>
    <row r="89" spans="1:7" s="177" customFormat="1" x14ac:dyDescent="0.25">
      <c r="A89" s="398" t="s">
        <v>120</v>
      </c>
      <c r="B89" s="156" t="s">
        <v>467</v>
      </c>
      <c r="C89" s="450">
        <v>200</v>
      </c>
      <c r="D89" s="27">
        <f>D90</f>
        <v>139</v>
      </c>
      <c r="E89" s="27">
        <f>E90</f>
        <v>139</v>
      </c>
      <c r="F89" s="27">
        <f>F90</f>
        <v>139</v>
      </c>
      <c r="G89" s="152"/>
    </row>
    <row r="90" spans="1:7" s="177" customFormat="1" x14ac:dyDescent="0.25">
      <c r="A90" s="529" t="s">
        <v>52</v>
      </c>
      <c r="B90" s="156" t="s">
        <v>467</v>
      </c>
      <c r="C90" s="450">
        <v>240</v>
      </c>
      <c r="D90" s="27">
        <f>'Функц. 2025-2027'!F748</f>
        <v>139</v>
      </c>
      <c r="E90" s="27">
        <f>'Функц. 2025-2027'!H748</f>
        <v>139</v>
      </c>
      <c r="F90" s="27">
        <f>'Функц. 2025-2027'!J748</f>
        <v>139</v>
      </c>
      <c r="G90" s="152"/>
    </row>
    <row r="91" spans="1:7" s="177" customFormat="1" x14ac:dyDescent="0.25">
      <c r="A91" s="277" t="s">
        <v>97</v>
      </c>
      <c r="B91" s="156" t="s">
        <v>467</v>
      </c>
      <c r="C91" s="450">
        <v>300</v>
      </c>
      <c r="D91" s="27">
        <f>D92</f>
        <v>13941</v>
      </c>
      <c r="E91" s="27">
        <f>E92</f>
        <v>13941</v>
      </c>
      <c r="F91" s="27">
        <f>F92</f>
        <v>13941</v>
      </c>
      <c r="G91" s="152"/>
    </row>
    <row r="92" spans="1:7" s="177" customFormat="1" x14ac:dyDescent="0.25">
      <c r="A92" s="277" t="s">
        <v>131</v>
      </c>
      <c r="B92" s="156" t="s">
        <v>467</v>
      </c>
      <c r="C92" s="450">
        <v>310</v>
      </c>
      <c r="D92" s="27">
        <f>'Функц. 2025-2027'!F750</f>
        <v>13941</v>
      </c>
      <c r="E92" s="27">
        <f>'Функц. 2025-2027'!H750</f>
        <v>13941</v>
      </c>
      <c r="F92" s="27">
        <f>'Функц. 2025-2027'!J750</f>
        <v>13941</v>
      </c>
      <c r="G92" s="152"/>
    </row>
    <row r="93" spans="1:7" s="177" customFormat="1" ht="31.5" x14ac:dyDescent="0.25">
      <c r="A93" s="277" t="s">
        <v>60</v>
      </c>
      <c r="B93" s="156" t="s">
        <v>467</v>
      </c>
      <c r="C93" s="450">
        <v>600</v>
      </c>
      <c r="D93" s="27">
        <f>D94</f>
        <v>826</v>
      </c>
      <c r="E93" s="27">
        <f>E94</f>
        <v>826</v>
      </c>
      <c r="F93" s="27">
        <f>F94</f>
        <v>826</v>
      </c>
      <c r="G93" s="152"/>
    </row>
    <row r="94" spans="1:7" s="177" customFormat="1" x14ac:dyDescent="0.25">
      <c r="A94" s="277" t="s">
        <v>61</v>
      </c>
      <c r="B94" s="156" t="s">
        <v>467</v>
      </c>
      <c r="C94" s="450">
        <v>610</v>
      </c>
      <c r="D94" s="27">
        <f>'Функц. 2025-2027'!F752</f>
        <v>826</v>
      </c>
      <c r="E94" s="27">
        <f>'Функц. 2025-2027'!H752</f>
        <v>826</v>
      </c>
      <c r="F94" s="27">
        <f>'Функц. 2025-2027'!J752</f>
        <v>826</v>
      </c>
      <c r="G94" s="152"/>
    </row>
    <row r="95" spans="1:7" s="177" customFormat="1" ht="36.75" customHeight="1" x14ac:dyDescent="0.25">
      <c r="A95" s="529" t="s">
        <v>779</v>
      </c>
      <c r="B95" s="156" t="s">
        <v>625</v>
      </c>
      <c r="C95" s="330"/>
      <c r="D95" s="27">
        <f t="shared" ref="D95:F96" si="26">D96</f>
        <v>1908</v>
      </c>
      <c r="E95" s="27">
        <f t="shared" si="26"/>
        <v>1908</v>
      </c>
      <c r="F95" s="27">
        <f t="shared" si="26"/>
        <v>1908</v>
      </c>
      <c r="G95" s="152"/>
    </row>
    <row r="96" spans="1:7" s="177" customFormat="1" ht="31.5" x14ac:dyDescent="0.25">
      <c r="A96" s="529" t="s">
        <v>60</v>
      </c>
      <c r="B96" s="156" t="s">
        <v>625</v>
      </c>
      <c r="C96" s="330">
        <v>600</v>
      </c>
      <c r="D96" s="27">
        <f t="shared" si="26"/>
        <v>1908</v>
      </c>
      <c r="E96" s="27">
        <f t="shared" si="26"/>
        <v>1908</v>
      </c>
      <c r="F96" s="27">
        <f t="shared" si="26"/>
        <v>1908</v>
      </c>
      <c r="G96" s="152"/>
    </row>
    <row r="97" spans="1:30" s="177" customFormat="1" x14ac:dyDescent="0.25">
      <c r="A97" s="529" t="s">
        <v>61</v>
      </c>
      <c r="B97" s="156" t="s">
        <v>625</v>
      </c>
      <c r="C97" s="330">
        <v>610</v>
      </c>
      <c r="D97" s="27">
        <f>'Функц. 2025-2027'!F541+'Функц. 2025-2027'!F518</f>
        <v>1908</v>
      </c>
      <c r="E97" s="438">
        <f>'Функц. 2025-2027'!H541+'Функц. 2025-2027'!H518</f>
        <v>1908</v>
      </c>
      <c r="F97" s="27">
        <f>'Функц. 2025-2027'!J541+'Функц. 2025-2027'!J518</f>
        <v>1908</v>
      </c>
      <c r="G97" s="152"/>
    </row>
    <row r="98" spans="1:30" s="525" customFormat="1" ht="63" x14ac:dyDescent="0.25">
      <c r="A98" s="457" t="s">
        <v>660</v>
      </c>
      <c r="B98" s="625" t="s">
        <v>661</v>
      </c>
      <c r="C98" s="466"/>
      <c r="D98" s="523">
        <f>D99</f>
        <v>1910</v>
      </c>
      <c r="E98" s="523">
        <f t="shared" ref="E98:F99" si="27">E99</f>
        <v>0</v>
      </c>
      <c r="F98" s="523">
        <f t="shared" si="27"/>
        <v>0</v>
      </c>
      <c r="G98" s="526"/>
    </row>
    <row r="99" spans="1:30" s="525" customFormat="1" ht="31.5" x14ac:dyDescent="0.25">
      <c r="A99" s="457" t="s">
        <v>60</v>
      </c>
      <c r="B99" s="625" t="s">
        <v>661</v>
      </c>
      <c r="C99" s="466">
        <v>600</v>
      </c>
      <c r="D99" s="523">
        <f>D100</f>
        <v>1910</v>
      </c>
      <c r="E99" s="523">
        <f t="shared" si="27"/>
        <v>0</v>
      </c>
      <c r="F99" s="523">
        <f t="shared" si="27"/>
        <v>0</v>
      </c>
      <c r="G99" s="526"/>
    </row>
    <row r="100" spans="1:30" s="525" customFormat="1" x14ac:dyDescent="0.25">
      <c r="A100" s="457" t="s">
        <v>61</v>
      </c>
      <c r="B100" s="625" t="s">
        <v>661</v>
      </c>
      <c r="C100" s="466">
        <v>610</v>
      </c>
      <c r="D100" s="523">
        <f>'Функц. 2025-2027'!F544</f>
        <v>1910</v>
      </c>
      <c r="E100" s="523">
        <f>'Функц. 2025-2027'!I544</f>
        <v>0</v>
      </c>
      <c r="F100" s="523">
        <f>'Функц. 2025-2027'!J544</f>
        <v>0</v>
      </c>
      <c r="G100" s="526"/>
    </row>
    <row r="101" spans="1:30" s="525" customFormat="1" ht="31.5" x14ac:dyDescent="0.25">
      <c r="A101" s="457" t="s">
        <v>788</v>
      </c>
      <c r="B101" s="625" t="s">
        <v>666</v>
      </c>
      <c r="C101" s="466"/>
      <c r="D101" s="523">
        <f>D102</f>
        <v>51247</v>
      </c>
      <c r="E101" s="523">
        <f t="shared" ref="E101:AD102" si="28">E102</f>
        <v>51247</v>
      </c>
      <c r="F101" s="523">
        <f t="shared" si="28"/>
        <v>51247</v>
      </c>
      <c r="G101" s="523">
        <f t="shared" si="28"/>
        <v>0</v>
      </c>
      <c r="H101" s="523">
        <f t="shared" si="28"/>
        <v>0</v>
      </c>
      <c r="I101" s="523">
        <f t="shared" si="28"/>
        <v>0</v>
      </c>
      <c r="J101" s="523">
        <f t="shared" si="28"/>
        <v>0</v>
      </c>
      <c r="K101" s="523">
        <f t="shared" si="28"/>
        <v>0</v>
      </c>
      <c r="L101" s="523">
        <f t="shared" si="28"/>
        <v>0</v>
      </c>
      <c r="M101" s="523">
        <f t="shared" si="28"/>
        <v>0</v>
      </c>
      <c r="N101" s="523">
        <f t="shared" si="28"/>
        <v>0</v>
      </c>
      <c r="O101" s="523">
        <f t="shared" si="28"/>
        <v>0</v>
      </c>
      <c r="P101" s="523">
        <f t="shared" si="28"/>
        <v>0</v>
      </c>
      <c r="Q101" s="523">
        <f t="shared" si="28"/>
        <v>0</v>
      </c>
      <c r="R101" s="523">
        <f t="shared" si="28"/>
        <v>0</v>
      </c>
      <c r="S101" s="523">
        <f t="shared" si="28"/>
        <v>0</v>
      </c>
      <c r="T101" s="523">
        <f t="shared" si="28"/>
        <v>0</v>
      </c>
      <c r="U101" s="523">
        <f t="shared" si="28"/>
        <v>0</v>
      </c>
      <c r="V101" s="523">
        <f t="shared" si="28"/>
        <v>0</v>
      </c>
      <c r="W101" s="523">
        <f t="shared" si="28"/>
        <v>0</v>
      </c>
      <c r="X101" s="523">
        <f t="shared" si="28"/>
        <v>0</v>
      </c>
      <c r="Y101" s="523">
        <f t="shared" si="28"/>
        <v>0</v>
      </c>
      <c r="Z101" s="523">
        <f t="shared" si="28"/>
        <v>0</v>
      </c>
      <c r="AA101" s="523">
        <f t="shared" si="28"/>
        <v>0</v>
      </c>
      <c r="AB101" s="523">
        <f t="shared" si="28"/>
        <v>0</v>
      </c>
      <c r="AC101" s="523">
        <f t="shared" si="28"/>
        <v>0</v>
      </c>
      <c r="AD101" s="523">
        <f t="shared" si="28"/>
        <v>0</v>
      </c>
    </row>
    <row r="102" spans="1:30" s="525" customFormat="1" ht="31.5" x14ac:dyDescent="0.25">
      <c r="A102" s="457" t="s">
        <v>60</v>
      </c>
      <c r="B102" s="625" t="s">
        <v>666</v>
      </c>
      <c r="C102" s="466">
        <v>600</v>
      </c>
      <c r="D102" s="523">
        <f>D103</f>
        <v>51247</v>
      </c>
      <c r="E102" s="523">
        <f t="shared" si="28"/>
        <v>51247</v>
      </c>
      <c r="F102" s="523">
        <f t="shared" si="28"/>
        <v>51247</v>
      </c>
      <c r="G102" s="526"/>
    </row>
    <row r="103" spans="1:30" s="525" customFormat="1" x14ac:dyDescent="0.25">
      <c r="A103" s="457" t="s">
        <v>61</v>
      </c>
      <c r="B103" s="625" t="s">
        <v>666</v>
      </c>
      <c r="C103" s="466">
        <v>610</v>
      </c>
      <c r="D103" s="523">
        <f>'Функц. 2025-2027'!F521+'Функц. 2025-2027'!F547</f>
        <v>51247</v>
      </c>
      <c r="E103" s="523">
        <f>'Функц. 2025-2027'!H521+'Функц. 2025-2027'!H547</f>
        <v>51247</v>
      </c>
      <c r="F103" s="523">
        <f>'Функц. 2025-2027'!J521+'Функц. 2025-2027'!J547</f>
        <v>51247</v>
      </c>
      <c r="G103" s="526"/>
    </row>
    <row r="104" spans="1:30" s="177" customFormat="1" ht="47.25" x14ac:dyDescent="0.25">
      <c r="A104" s="277" t="s">
        <v>449</v>
      </c>
      <c r="B104" s="156" t="s">
        <v>126</v>
      </c>
      <c r="C104" s="450"/>
      <c r="D104" s="27">
        <f>D105+D108</f>
        <v>39971.799999999996</v>
      </c>
      <c r="E104" s="523">
        <f t="shared" ref="E104:F104" si="29">E105+E108</f>
        <v>39565.4</v>
      </c>
      <c r="F104" s="523">
        <f t="shared" si="29"/>
        <v>38704.6</v>
      </c>
      <c r="G104" s="523" t="e">
        <f>G105+#REF!+#REF!+G108</f>
        <v>#REF!</v>
      </c>
      <c r="H104" s="523" t="e">
        <f>H105+#REF!+#REF!+H108</f>
        <v>#REF!</v>
      </c>
      <c r="I104" s="523" t="e">
        <f>I105+#REF!+#REF!+I108</f>
        <v>#REF!</v>
      </c>
      <c r="J104" s="523" t="e">
        <f>J105+#REF!+#REF!+J108</f>
        <v>#REF!</v>
      </c>
      <c r="K104" s="523" t="e">
        <f>K105+#REF!+#REF!+K108</f>
        <v>#REF!</v>
      </c>
      <c r="L104" s="523" t="e">
        <f>L105+#REF!+#REF!+L108</f>
        <v>#REF!</v>
      </c>
      <c r="M104" s="523" t="e">
        <f>M105+#REF!+#REF!+M108</f>
        <v>#REF!</v>
      </c>
      <c r="N104" s="523" t="e">
        <f>N105+#REF!+#REF!+N108</f>
        <v>#REF!</v>
      </c>
      <c r="O104" s="523" t="e">
        <f>O105+#REF!+#REF!+O108</f>
        <v>#REF!</v>
      </c>
      <c r="P104" s="523" t="e">
        <f>P105+#REF!+#REF!+P108</f>
        <v>#REF!</v>
      </c>
      <c r="Q104" s="523" t="e">
        <f>Q105+#REF!+#REF!+Q108</f>
        <v>#REF!</v>
      </c>
      <c r="R104" s="523" t="e">
        <f>R105+#REF!+#REF!+R108</f>
        <v>#REF!</v>
      </c>
      <c r="S104" s="523" t="e">
        <f>S105+#REF!+#REF!+S108</f>
        <v>#REF!</v>
      </c>
      <c r="T104" s="523" t="e">
        <f>T105+#REF!+#REF!+T108</f>
        <v>#REF!</v>
      </c>
      <c r="U104" s="523" t="e">
        <f>U105+#REF!+#REF!+U108</f>
        <v>#REF!</v>
      </c>
      <c r="V104" s="523" t="e">
        <f>V105+#REF!+#REF!+V108</f>
        <v>#REF!</v>
      </c>
      <c r="W104" s="523" t="e">
        <f>W105+#REF!+#REF!+W108</f>
        <v>#REF!</v>
      </c>
      <c r="X104" s="523" t="e">
        <f>X105+#REF!+#REF!+X108</f>
        <v>#REF!</v>
      </c>
      <c r="Y104" s="523" t="e">
        <f>Y105+#REF!+#REF!+Y108</f>
        <v>#REF!</v>
      </c>
      <c r="Z104" s="523" t="e">
        <f>Z105+#REF!+#REF!+Z108</f>
        <v>#REF!</v>
      </c>
      <c r="AA104" s="523" t="e">
        <f>AA105+#REF!+#REF!+AA108</f>
        <v>#REF!</v>
      </c>
      <c r="AB104" s="523" t="e">
        <f>AB105+#REF!+#REF!+AB108</f>
        <v>#REF!</v>
      </c>
      <c r="AC104" s="523" t="e">
        <f>AC105+#REF!+#REF!+AC108</f>
        <v>#REF!</v>
      </c>
      <c r="AD104" s="523" t="e">
        <f>AD105+#REF!+#REF!+AD108</f>
        <v>#REF!</v>
      </c>
    </row>
    <row r="105" spans="1:30" ht="31.5" x14ac:dyDescent="0.25">
      <c r="A105" s="277" t="s">
        <v>510</v>
      </c>
      <c r="B105" s="156" t="s">
        <v>472</v>
      </c>
      <c r="C105" s="450"/>
      <c r="D105" s="27">
        <f t="shared" ref="D105:F106" si="30">D106</f>
        <v>18</v>
      </c>
      <c r="E105" s="27">
        <f t="shared" si="30"/>
        <v>18</v>
      </c>
      <c r="F105" s="27">
        <f t="shared" si="30"/>
        <v>18</v>
      </c>
      <c r="G105" s="152"/>
    </row>
    <row r="106" spans="1:30" ht="31.5" x14ac:dyDescent="0.25">
      <c r="A106" s="277" t="s">
        <v>60</v>
      </c>
      <c r="B106" s="156" t="s">
        <v>472</v>
      </c>
      <c r="C106" s="411">
        <v>600</v>
      </c>
      <c r="D106" s="27">
        <f t="shared" si="30"/>
        <v>18</v>
      </c>
      <c r="E106" s="27">
        <f t="shared" si="30"/>
        <v>18</v>
      </c>
      <c r="F106" s="27">
        <f t="shared" si="30"/>
        <v>18</v>
      </c>
      <c r="G106" s="152"/>
    </row>
    <row r="107" spans="1:30" x14ac:dyDescent="0.25">
      <c r="A107" s="277" t="s">
        <v>61</v>
      </c>
      <c r="B107" s="156" t="s">
        <v>472</v>
      </c>
      <c r="C107" s="411">
        <v>610</v>
      </c>
      <c r="D107" s="27">
        <f>'Функц. 2025-2027'!F551</f>
        <v>18</v>
      </c>
      <c r="E107" s="27">
        <f>'Функц. 2025-2027'!H551</f>
        <v>18</v>
      </c>
      <c r="F107" s="27">
        <f>'Функц. 2025-2027'!J551</f>
        <v>18</v>
      </c>
      <c r="G107" s="152"/>
    </row>
    <row r="108" spans="1:30" s="177" customFormat="1" ht="63" x14ac:dyDescent="0.25">
      <c r="A108" s="457" t="s">
        <v>756</v>
      </c>
      <c r="B108" s="26" t="s">
        <v>755</v>
      </c>
      <c r="C108" s="450"/>
      <c r="D108" s="27">
        <f t="shared" ref="D108:F109" si="31">D109</f>
        <v>39953.799999999996</v>
      </c>
      <c r="E108" s="27">
        <f t="shared" si="31"/>
        <v>39547.4</v>
      </c>
      <c r="F108" s="27">
        <f t="shared" si="31"/>
        <v>38686.6</v>
      </c>
      <c r="G108" s="152"/>
    </row>
    <row r="109" spans="1:30" s="177" customFormat="1" x14ac:dyDescent="0.25">
      <c r="A109" s="277" t="s">
        <v>120</v>
      </c>
      <c r="B109" s="26" t="s">
        <v>755</v>
      </c>
      <c r="C109" s="450">
        <v>200</v>
      </c>
      <c r="D109" s="27">
        <f t="shared" si="31"/>
        <v>39953.799999999996</v>
      </c>
      <c r="E109" s="27">
        <f t="shared" si="31"/>
        <v>39547.4</v>
      </c>
      <c r="F109" s="27">
        <f t="shared" si="31"/>
        <v>38686.6</v>
      </c>
      <c r="G109" s="152"/>
    </row>
    <row r="110" spans="1:30" s="177" customFormat="1" x14ac:dyDescent="0.25">
      <c r="A110" s="277" t="s">
        <v>52</v>
      </c>
      <c r="B110" s="26" t="s">
        <v>755</v>
      </c>
      <c r="C110" s="450">
        <v>240</v>
      </c>
      <c r="D110" s="27">
        <f>'Функц. 2025-2027'!F554</f>
        <v>39953.799999999996</v>
      </c>
      <c r="E110" s="27">
        <f>'Функц. 2025-2027'!H554</f>
        <v>39547.4</v>
      </c>
      <c r="F110" s="27">
        <f>'Функц. 2025-2027'!J554</f>
        <v>38686.6</v>
      </c>
      <c r="G110" s="152"/>
    </row>
    <row r="111" spans="1:30" ht="47.25" x14ac:dyDescent="0.25">
      <c r="A111" s="275" t="s">
        <v>312</v>
      </c>
      <c r="B111" s="156" t="s">
        <v>473</v>
      </c>
      <c r="C111" s="411"/>
      <c r="D111" s="27">
        <f>D112+D115</f>
        <v>5237.8999999999996</v>
      </c>
      <c r="E111" s="27">
        <f>E112+E115</f>
        <v>5237.8999999999996</v>
      </c>
      <c r="F111" s="27">
        <f>F112+F115</f>
        <v>5237.8999999999996</v>
      </c>
      <c r="G111" s="152"/>
    </row>
    <row r="112" spans="1:30" ht="47.25" x14ac:dyDescent="0.25">
      <c r="A112" s="275" t="s">
        <v>432</v>
      </c>
      <c r="B112" s="156" t="s">
        <v>474</v>
      </c>
      <c r="C112" s="411"/>
      <c r="D112" s="27">
        <f t="shared" ref="D112:F113" si="32">D113</f>
        <v>1865.9</v>
      </c>
      <c r="E112" s="27">
        <f t="shared" si="32"/>
        <v>1865.9</v>
      </c>
      <c r="F112" s="27">
        <f t="shared" si="32"/>
        <v>1865.9</v>
      </c>
      <c r="G112" s="152"/>
    </row>
    <row r="113" spans="1:30" ht="31.5" x14ac:dyDescent="0.25">
      <c r="A113" s="277" t="s">
        <v>60</v>
      </c>
      <c r="B113" s="156" t="s">
        <v>474</v>
      </c>
      <c r="C113" s="411">
        <v>600</v>
      </c>
      <c r="D113" s="27">
        <f t="shared" si="32"/>
        <v>1865.9</v>
      </c>
      <c r="E113" s="27">
        <f t="shared" si="32"/>
        <v>1865.9</v>
      </c>
      <c r="F113" s="27">
        <f t="shared" si="32"/>
        <v>1865.9</v>
      </c>
      <c r="G113" s="152"/>
    </row>
    <row r="114" spans="1:30" x14ac:dyDescent="0.25">
      <c r="A114" s="277" t="s">
        <v>61</v>
      </c>
      <c r="B114" s="156" t="s">
        <v>474</v>
      </c>
      <c r="C114" s="411">
        <v>610</v>
      </c>
      <c r="D114" s="27">
        <f>'Функц. 2025-2027'!F558</f>
        <v>1865.9</v>
      </c>
      <c r="E114" s="27">
        <f>'Функц. 2025-2027'!H558</f>
        <v>1865.9</v>
      </c>
      <c r="F114" s="27">
        <f>'Функц. 2025-2027'!J558</f>
        <v>1865.9</v>
      </c>
      <c r="G114" s="152"/>
    </row>
    <row r="115" spans="1:30" s="177" customFormat="1" ht="63" x14ac:dyDescent="0.25">
      <c r="A115" s="529" t="s">
        <v>626</v>
      </c>
      <c r="B115" s="156" t="s">
        <v>624</v>
      </c>
      <c r="C115" s="435"/>
      <c r="D115" s="27">
        <f t="shared" ref="D115:F116" si="33">D116</f>
        <v>3372</v>
      </c>
      <c r="E115" s="27">
        <f t="shared" si="33"/>
        <v>3372</v>
      </c>
      <c r="F115" s="27">
        <f t="shared" si="33"/>
        <v>3372</v>
      </c>
      <c r="G115" s="152"/>
    </row>
    <row r="116" spans="1:30" s="177" customFormat="1" ht="31.5" x14ac:dyDescent="0.25">
      <c r="A116" s="529" t="s">
        <v>60</v>
      </c>
      <c r="B116" s="156" t="s">
        <v>624</v>
      </c>
      <c r="C116" s="411">
        <v>600</v>
      </c>
      <c r="D116" s="27">
        <f t="shared" si="33"/>
        <v>3372</v>
      </c>
      <c r="E116" s="27">
        <f t="shared" si="33"/>
        <v>3372</v>
      </c>
      <c r="F116" s="27">
        <f t="shared" si="33"/>
        <v>3372</v>
      </c>
      <c r="G116" s="152"/>
    </row>
    <row r="117" spans="1:30" s="177" customFormat="1" x14ac:dyDescent="0.25">
      <c r="A117" s="529" t="s">
        <v>61</v>
      </c>
      <c r="B117" s="156" t="s">
        <v>624</v>
      </c>
      <c r="C117" s="411">
        <v>610</v>
      </c>
      <c r="D117" s="27">
        <f>'Функц. 2025-2027'!F561</f>
        <v>3372</v>
      </c>
      <c r="E117" s="27">
        <f>'Функц. 2025-2027'!H561</f>
        <v>3372</v>
      </c>
      <c r="F117" s="27">
        <f>'Функц. 2025-2027'!J561</f>
        <v>3372</v>
      </c>
      <c r="G117" s="152"/>
    </row>
    <row r="118" spans="1:30" s="525" customFormat="1" x14ac:dyDescent="0.25">
      <c r="A118" s="529" t="s">
        <v>749</v>
      </c>
      <c r="B118" s="156" t="s">
        <v>750</v>
      </c>
      <c r="C118" s="411"/>
      <c r="D118" s="523">
        <f>D119</f>
        <v>2483.4</v>
      </c>
      <c r="E118" s="523">
        <f t="shared" ref="E118:F120" si="34">E119</f>
        <v>0</v>
      </c>
      <c r="F118" s="523">
        <f t="shared" si="34"/>
        <v>0</v>
      </c>
      <c r="G118" s="526"/>
    </row>
    <row r="119" spans="1:30" s="525" customFormat="1" ht="31.5" x14ac:dyDescent="0.25">
      <c r="A119" s="529" t="s">
        <v>751</v>
      </c>
      <c r="B119" s="156" t="s">
        <v>752</v>
      </c>
      <c r="C119" s="411"/>
      <c r="D119" s="523">
        <f>D120</f>
        <v>2483.4</v>
      </c>
      <c r="E119" s="523">
        <f t="shared" si="34"/>
        <v>0</v>
      </c>
      <c r="F119" s="523">
        <f t="shared" si="34"/>
        <v>0</v>
      </c>
      <c r="G119" s="526"/>
    </row>
    <row r="120" spans="1:30" s="525" customFormat="1" ht="31.5" x14ac:dyDescent="0.25">
      <c r="A120" s="529" t="s">
        <v>60</v>
      </c>
      <c r="B120" s="156" t="s">
        <v>752</v>
      </c>
      <c r="C120" s="411">
        <v>600</v>
      </c>
      <c r="D120" s="523">
        <f>D121</f>
        <v>2483.4</v>
      </c>
      <c r="E120" s="523">
        <f t="shared" si="34"/>
        <v>0</v>
      </c>
      <c r="F120" s="523">
        <f t="shared" si="34"/>
        <v>0</v>
      </c>
      <c r="G120" s="526"/>
    </row>
    <row r="121" spans="1:30" s="525" customFormat="1" x14ac:dyDescent="0.25">
      <c r="A121" s="529" t="s">
        <v>61</v>
      </c>
      <c r="B121" s="156" t="s">
        <v>752</v>
      </c>
      <c r="C121" s="411">
        <v>610</v>
      </c>
      <c r="D121" s="523">
        <f>'Функц. 2025-2027'!F565</f>
        <v>2483.4</v>
      </c>
      <c r="E121" s="523">
        <f>'Функц. 2025-2027'!H565</f>
        <v>0</v>
      </c>
      <c r="F121" s="523">
        <f>'ведом. 2025-2027'!AF607</f>
        <v>0</v>
      </c>
      <c r="G121" s="526"/>
    </row>
    <row r="122" spans="1:30" s="525" customFormat="1" x14ac:dyDescent="0.25">
      <c r="A122" s="529" t="s">
        <v>662</v>
      </c>
      <c r="B122" s="156" t="s">
        <v>663</v>
      </c>
      <c r="C122" s="411"/>
      <c r="D122" s="523">
        <f>D129+D126+D123</f>
        <v>40116.5</v>
      </c>
      <c r="E122" s="523">
        <f t="shared" ref="E122:F122" si="35">E129+E126+E123</f>
        <v>40141.5</v>
      </c>
      <c r="F122" s="523">
        <f t="shared" si="35"/>
        <v>40172.5</v>
      </c>
      <c r="G122" s="523">
        <f t="shared" ref="G122:AD122" si="36">G129</f>
        <v>0</v>
      </c>
      <c r="H122" s="523">
        <f t="shared" si="36"/>
        <v>0</v>
      </c>
      <c r="I122" s="523">
        <f t="shared" si="36"/>
        <v>0</v>
      </c>
      <c r="J122" s="523">
        <f t="shared" si="36"/>
        <v>0</v>
      </c>
      <c r="K122" s="523">
        <f t="shared" si="36"/>
        <v>0</v>
      </c>
      <c r="L122" s="523">
        <f t="shared" si="36"/>
        <v>0</v>
      </c>
      <c r="M122" s="523">
        <f t="shared" si="36"/>
        <v>0</v>
      </c>
      <c r="N122" s="523">
        <f t="shared" si="36"/>
        <v>0</v>
      </c>
      <c r="O122" s="523">
        <f t="shared" si="36"/>
        <v>0</v>
      </c>
      <c r="P122" s="523">
        <f t="shared" si="36"/>
        <v>0</v>
      </c>
      <c r="Q122" s="523">
        <f t="shared" si="36"/>
        <v>0</v>
      </c>
      <c r="R122" s="523">
        <f t="shared" si="36"/>
        <v>0</v>
      </c>
      <c r="S122" s="523">
        <f t="shared" si="36"/>
        <v>0</v>
      </c>
      <c r="T122" s="523">
        <f t="shared" si="36"/>
        <v>0</v>
      </c>
      <c r="U122" s="523">
        <f t="shared" si="36"/>
        <v>0</v>
      </c>
      <c r="V122" s="523">
        <f t="shared" si="36"/>
        <v>0</v>
      </c>
      <c r="W122" s="523">
        <f t="shared" si="36"/>
        <v>0</v>
      </c>
      <c r="X122" s="523">
        <f t="shared" si="36"/>
        <v>0</v>
      </c>
      <c r="Y122" s="523">
        <f t="shared" si="36"/>
        <v>0</v>
      </c>
      <c r="Z122" s="523">
        <f t="shared" si="36"/>
        <v>0</v>
      </c>
      <c r="AA122" s="523">
        <f t="shared" si="36"/>
        <v>0</v>
      </c>
      <c r="AB122" s="523">
        <f t="shared" si="36"/>
        <v>0</v>
      </c>
      <c r="AC122" s="523">
        <f t="shared" si="36"/>
        <v>0</v>
      </c>
      <c r="AD122" s="523">
        <f t="shared" si="36"/>
        <v>0</v>
      </c>
    </row>
    <row r="123" spans="1:30" s="525" customFormat="1" ht="94.5" x14ac:dyDescent="0.25">
      <c r="A123" s="529" t="s">
        <v>753</v>
      </c>
      <c r="B123" s="156" t="s">
        <v>754</v>
      </c>
      <c r="C123" s="411"/>
      <c r="D123" s="523">
        <f>D124</f>
        <v>312.5</v>
      </c>
      <c r="E123" s="523">
        <f t="shared" ref="E123:F123" si="37">E124</f>
        <v>312.5</v>
      </c>
      <c r="F123" s="523">
        <f t="shared" si="37"/>
        <v>312.5</v>
      </c>
      <c r="G123" s="127"/>
      <c r="H123" s="127"/>
      <c r="I123" s="127"/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  <c r="T123" s="127"/>
      <c r="U123" s="127"/>
      <c r="V123" s="127"/>
      <c r="W123" s="127"/>
      <c r="X123" s="127"/>
      <c r="Y123" s="127"/>
      <c r="Z123" s="127"/>
      <c r="AA123" s="127"/>
      <c r="AB123" s="127"/>
      <c r="AC123" s="127"/>
      <c r="AD123" s="127"/>
    </row>
    <row r="124" spans="1:30" s="525" customFormat="1" ht="31.5" x14ac:dyDescent="0.25">
      <c r="A124" s="529" t="s">
        <v>60</v>
      </c>
      <c r="B124" s="156" t="s">
        <v>754</v>
      </c>
      <c r="C124" s="411">
        <v>600</v>
      </c>
      <c r="D124" s="523">
        <f>D125</f>
        <v>312.5</v>
      </c>
      <c r="E124" s="523">
        <f t="shared" ref="E124:F124" si="38">E125</f>
        <v>312.5</v>
      </c>
      <c r="F124" s="523">
        <f t="shared" si="38"/>
        <v>312.5</v>
      </c>
      <c r="G124" s="127"/>
      <c r="H124" s="127"/>
      <c r="I124" s="127"/>
      <c r="J124" s="127"/>
      <c r="K124" s="127"/>
      <c r="L124" s="127"/>
      <c r="M124" s="127"/>
      <c r="N124" s="127"/>
      <c r="O124" s="127"/>
      <c r="P124" s="127"/>
      <c r="Q124" s="127"/>
      <c r="R124" s="127"/>
      <c r="S124" s="127"/>
      <c r="T124" s="127"/>
      <c r="U124" s="127"/>
      <c r="V124" s="127"/>
      <c r="W124" s="127"/>
      <c r="X124" s="127"/>
      <c r="Y124" s="127"/>
      <c r="Z124" s="127"/>
      <c r="AA124" s="127"/>
      <c r="AB124" s="127"/>
      <c r="AC124" s="127"/>
      <c r="AD124" s="127"/>
    </row>
    <row r="125" spans="1:30" s="525" customFormat="1" x14ac:dyDescent="0.25">
      <c r="A125" s="529" t="s">
        <v>61</v>
      </c>
      <c r="B125" s="156" t="s">
        <v>754</v>
      </c>
      <c r="C125" s="411">
        <v>610</v>
      </c>
      <c r="D125" s="523">
        <f>'Функц. 2025-2027'!F569</f>
        <v>312.5</v>
      </c>
      <c r="E125" s="523">
        <f>'Функц. 2025-2027'!H569</f>
        <v>312.5</v>
      </c>
      <c r="F125" s="523">
        <f>'Функц. 2025-2027'!J569</f>
        <v>312.5</v>
      </c>
      <c r="G125" s="127"/>
      <c r="H125" s="127"/>
      <c r="I125" s="127"/>
      <c r="J125" s="127"/>
      <c r="K125" s="127"/>
      <c r="L125" s="127"/>
      <c r="M125" s="127"/>
      <c r="N125" s="127"/>
      <c r="O125" s="127"/>
      <c r="P125" s="127"/>
      <c r="Q125" s="127"/>
      <c r="R125" s="127"/>
      <c r="S125" s="127"/>
      <c r="T125" s="127"/>
      <c r="U125" s="127"/>
      <c r="V125" s="127"/>
      <c r="W125" s="127"/>
      <c r="X125" s="127"/>
      <c r="Y125" s="127"/>
      <c r="Z125" s="127"/>
      <c r="AA125" s="127"/>
      <c r="AB125" s="127"/>
      <c r="AC125" s="127"/>
      <c r="AD125" s="127"/>
    </row>
    <row r="126" spans="1:30" s="525" customFormat="1" ht="47.25" x14ac:dyDescent="0.25">
      <c r="A126" s="529" t="s">
        <v>667</v>
      </c>
      <c r="B126" s="156" t="s">
        <v>668</v>
      </c>
      <c r="C126" s="411"/>
      <c r="D126" s="523">
        <f>D127</f>
        <v>1681</v>
      </c>
      <c r="E126" s="523">
        <f t="shared" ref="E126:F127" si="39">E127</f>
        <v>1706</v>
      </c>
      <c r="F126" s="523">
        <f t="shared" si="39"/>
        <v>1737</v>
      </c>
      <c r="G126" s="127"/>
      <c r="H126" s="127"/>
      <c r="I126" s="127"/>
      <c r="J126" s="127"/>
      <c r="K126" s="127"/>
      <c r="L126" s="127"/>
      <c r="M126" s="127"/>
      <c r="N126" s="127"/>
      <c r="O126" s="127"/>
      <c r="P126" s="127"/>
      <c r="Q126" s="127"/>
      <c r="R126" s="127"/>
      <c r="S126" s="127"/>
      <c r="T126" s="127"/>
      <c r="U126" s="127"/>
      <c r="V126" s="127"/>
      <c r="W126" s="127"/>
      <c r="X126" s="127"/>
      <c r="Y126" s="127"/>
      <c r="Z126" s="127"/>
      <c r="AA126" s="127"/>
      <c r="AB126" s="127"/>
      <c r="AC126" s="127"/>
      <c r="AD126" s="127"/>
    </row>
    <row r="127" spans="1:30" s="525" customFormat="1" ht="31.5" x14ac:dyDescent="0.25">
      <c r="A127" s="457" t="s">
        <v>60</v>
      </c>
      <c r="B127" s="156" t="s">
        <v>668</v>
      </c>
      <c r="C127" s="411">
        <v>600</v>
      </c>
      <c r="D127" s="523">
        <f>D128</f>
        <v>1681</v>
      </c>
      <c r="E127" s="523">
        <f t="shared" si="39"/>
        <v>1706</v>
      </c>
      <c r="F127" s="523">
        <f t="shared" si="39"/>
        <v>1737</v>
      </c>
      <c r="G127" s="523">
        <f t="shared" ref="G127:AD127" si="40">G128</f>
        <v>0</v>
      </c>
      <c r="H127" s="523">
        <f t="shared" si="40"/>
        <v>0</v>
      </c>
      <c r="I127" s="523">
        <f t="shared" si="40"/>
        <v>0</v>
      </c>
      <c r="J127" s="523">
        <f t="shared" si="40"/>
        <v>0</v>
      </c>
      <c r="K127" s="523">
        <f t="shared" si="40"/>
        <v>0</v>
      </c>
      <c r="L127" s="523">
        <f t="shared" si="40"/>
        <v>0</v>
      </c>
      <c r="M127" s="523">
        <f t="shared" si="40"/>
        <v>0</v>
      </c>
      <c r="N127" s="523">
        <f t="shared" si="40"/>
        <v>0</v>
      </c>
      <c r="O127" s="523">
        <f t="shared" si="40"/>
        <v>0</v>
      </c>
      <c r="P127" s="523">
        <f t="shared" si="40"/>
        <v>0</v>
      </c>
      <c r="Q127" s="523">
        <f t="shared" si="40"/>
        <v>0</v>
      </c>
      <c r="R127" s="523">
        <f t="shared" si="40"/>
        <v>0</v>
      </c>
      <c r="S127" s="523">
        <f t="shared" si="40"/>
        <v>0</v>
      </c>
      <c r="T127" s="523">
        <f t="shared" si="40"/>
        <v>0</v>
      </c>
      <c r="U127" s="523">
        <f t="shared" si="40"/>
        <v>0</v>
      </c>
      <c r="V127" s="523">
        <f t="shared" si="40"/>
        <v>0</v>
      </c>
      <c r="W127" s="523">
        <f t="shared" si="40"/>
        <v>0</v>
      </c>
      <c r="X127" s="523">
        <f t="shared" si="40"/>
        <v>0</v>
      </c>
      <c r="Y127" s="523">
        <f t="shared" si="40"/>
        <v>0</v>
      </c>
      <c r="Z127" s="523">
        <f t="shared" si="40"/>
        <v>0</v>
      </c>
      <c r="AA127" s="523">
        <f t="shared" si="40"/>
        <v>0</v>
      </c>
      <c r="AB127" s="523">
        <f t="shared" si="40"/>
        <v>0</v>
      </c>
      <c r="AC127" s="523">
        <f t="shared" si="40"/>
        <v>0</v>
      </c>
      <c r="AD127" s="523">
        <f t="shared" si="40"/>
        <v>0</v>
      </c>
    </row>
    <row r="128" spans="1:30" s="525" customFormat="1" x14ac:dyDescent="0.25">
      <c r="A128" s="457" t="s">
        <v>61</v>
      </c>
      <c r="B128" s="156" t="s">
        <v>668</v>
      </c>
      <c r="C128" s="411">
        <v>610</v>
      </c>
      <c r="D128" s="523">
        <f>'Функц. 2025-2027'!F572</f>
        <v>1681</v>
      </c>
      <c r="E128" s="523">
        <f>'Функц. 2025-2027'!H572</f>
        <v>1706</v>
      </c>
      <c r="F128" s="523">
        <f>'Функц. 2025-2027'!J572</f>
        <v>1737</v>
      </c>
      <c r="G128" s="127"/>
      <c r="H128" s="127"/>
      <c r="I128" s="127"/>
      <c r="J128" s="127"/>
      <c r="K128" s="127"/>
      <c r="L128" s="127"/>
      <c r="M128" s="127"/>
      <c r="N128" s="127"/>
      <c r="O128" s="127"/>
      <c r="P128" s="127"/>
      <c r="Q128" s="127"/>
      <c r="R128" s="127"/>
      <c r="S128" s="127"/>
      <c r="T128" s="127"/>
      <c r="U128" s="127"/>
      <c r="V128" s="127"/>
      <c r="W128" s="127"/>
      <c r="X128" s="127"/>
      <c r="Y128" s="127"/>
      <c r="Z128" s="127"/>
      <c r="AA128" s="127"/>
      <c r="AB128" s="127"/>
      <c r="AC128" s="127"/>
      <c r="AD128" s="127"/>
    </row>
    <row r="129" spans="1:30" s="525" customFormat="1" ht="63" x14ac:dyDescent="0.25">
      <c r="A129" s="529" t="s">
        <v>664</v>
      </c>
      <c r="B129" s="156" t="s">
        <v>665</v>
      </c>
      <c r="C129" s="411"/>
      <c r="D129" s="523">
        <f>D130</f>
        <v>38123</v>
      </c>
      <c r="E129" s="523">
        <f t="shared" ref="E129:F130" si="41">E130</f>
        <v>38123</v>
      </c>
      <c r="F129" s="523">
        <f t="shared" si="41"/>
        <v>38123</v>
      </c>
      <c r="G129" s="526"/>
    </row>
    <row r="130" spans="1:30" s="525" customFormat="1" ht="31.5" x14ac:dyDescent="0.25">
      <c r="A130" s="529" t="s">
        <v>60</v>
      </c>
      <c r="B130" s="156" t="s">
        <v>665</v>
      </c>
      <c r="C130" s="411">
        <v>600</v>
      </c>
      <c r="D130" s="523">
        <f>D131</f>
        <v>38123</v>
      </c>
      <c r="E130" s="523">
        <f t="shared" si="41"/>
        <v>38123</v>
      </c>
      <c r="F130" s="523">
        <f t="shared" si="41"/>
        <v>38123</v>
      </c>
      <c r="G130" s="526"/>
    </row>
    <row r="131" spans="1:30" s="525" customFormat="1" x14ac:dyDescent="0.25">
      <c r="A131" s="529" t="s">
        <v>61</v>
      </c>
      <c r="B131" s="156" t="s">
        <v>665</v>
      </c>
      <c r="C131" s="411">
        <v>610</v>
      </c>
      <c r="D131" s="523">
        <f>'Функц. 2025-2027'!F575</f>
        <v>38123</v>
      </c>
      <c r="E131" s="523">
        <f>'Функц. 2025-2027'!H575</f>
        <v>38123</v>
      </c>
      <c r="F131" s="523">
        <f>'Функц. 2025-2027'!J575</f>
        <v>38123</v>
      </c>
      <c r="G131" s="526"/>
    </row>
    <row r="132" spans="1:30" ht="31.5" x14ac:dyDescent="0.25">
      <c r="A132" s="529" t="s">
        <v>475</v>
      </c>
      <c r="B132" s="156" t="s">
        <v>101</v>
      </c>
      <c r="C132" s="605"/>
      <c r="D132" s="27">
        <f>D133+D138</f>
        <v>72779.399999999994</v>
      </c>
      <c r="E132" s="27">
        <f>E133+E138</f>
        <v>73093.7</v>
      </c>
      <c r="F132" s="27">
        <f>F133+F138</f>
        <v>73442.3</v>
      </c>
      <c r="G132" s="152"/>
    </row>
    <row r="133" spans="1:30" ht="31.5" x14ac:dyDescent="0.25">
      <c r="A133" s="275" t="s">
        <v>476</v>
      </c>
      <c r="B133" s="156" t="s">
        <v>477</v>
      </c>
      <c r="C133" s="605"/>
      <c r="D133" s="27">
        <f>D134</f>
        <v>58226.1</v>
      </c>
      <c r="E133" s="523">
        <f t="shared" ref="E133:F134" si="42">E134</f>
        <v>58446.7</v>
      </c>
      <c r="F133" s="523">
        <f t="shared" si="42"/>
        <v>58691.4</v>
      </c>
      <c r="G133" s="152"/>
    </row>
    <row r="134" spans="1:30" ht="31.5" x14ac:dyDescent="0.25">
      <c r="A134" s="275" t="s">
        <v>268</v>
      </c>
      <c r="B134" s="156" t="s">
        <v>478</v>
      </c>
      <c r="C134" s="606"/>
      <c r="D134" s="496">
        <f>D135</f>
        <v>58226.1</v>
      </c>
      <c r="E134" s="523">
        <f t="shared" si="42"/>
        <v>58446.7</v>
      </c>
      <c r="F134" s="523">
        <f t="shared" si="42"/>
        <v>58691.4</v>
      </c>
      <c r="G134" s="152"/>
    </row>
    <row r="135" spans="1:30" s="177" customFormat="1" ht="31.5" x14ac:dyDescent="0.25">
      <c r="A135" s="277" t="s">
        <v>331</v>
      </c>
      <c r="B135" s="156" t="s">
        <v>479</v>
      </c>
      <c r="C135" s="607"/>
      <c r="D135" s="27">
        <f>D137</f>
        <v>58226.1</v>
      </c>
      <c r="E135" s="27">
        <f>E137</f>
        <v>58446.7</v>
      </c>
      <c r="F135" s="27">
        <f>F137</f>
        <v>58691.4</v>
      </c>
      <c r="G135" s="152"/>
    </row>
    <row r="136" spans="1:30" s="177" customFormat="1" ht="31.5" x14ac:dyDescent="0.25">
      <c r="A136" s="277" t="s">
        <v>60</v>
      </c>
      <c r="B136" s="156" t="s">
        <v>479</v>
      </c>
      <c r="C136" s="450">
        <v>600</v>
      </c>
      <c r="D136" s="27">
        <f>D137</f>
        <v>58226.1</v>
      </c>
      <c r="E136" s="27">
        <f>E137</f>
        <v>58446.7</v>
      </c>
      <c r="F136" s="27">
        <f>F137</f>
        <v>58691.4</v>
      </c>
      <c r="G136" s="152"/>
    </row>
    <row r="137" spans="1:30" s="177" customFormat="1" x14ac:dyDescent="0.25">
      <c r="A137" s="277" t="s">
        <v>61</v>
      </c>
      <c r="B137" s="156" t="s">
        <v>479</v>
      </c>
      <c r="C137" s="450">
        <v>610</v>
      </c>
      <c r="D137" s="27">
        <f>'ведом. 2025-2027'!AD630</f>
        <v>58226.1</v>
      </c>
      <c r="E137" s="27">
        <f>'Функц. 2025-2027'!H602</f>
        <v>58446.7</v>
      </c>
      <c r="F137" s="27">
        <f>'Функц. 2025-2027'!J602</f>
        <v>58691.4</v>
      </c>
      <c r="G137" s="152"/>
    </row>
    <row r="138" spans="1:30" s="165" customFormat="1" ht="31.5" x14ac:dyDescent="0.25">
      <c r="A138" s="275" t="s">
        <v>480</v>
      </c>
      <c r="B138" s="156" t="s">
        <v>481</v>
      </c>
      <c r="C138" s="450"/>
      <c r="D138" s="27">
        <f>D139</f>
        <v>14553.3</v>
      </c>
      <c r="E138" s="27">
        <f>E139</f>
        <v>14647</v>
      </c>
      <c r="F138" s="27">
        <f>F139</f>
        <v>14750.9</v>
      </c>
      <c r="G138" s="152"/>
    </row>
    <row r="139" spans="1:30" s="165" customFormat="1" ht="31.5" x14ac:dyDescent="0.25">
      <c r="A139" s="278" t="s">
        <v>156</v>
      </c>
      <c r="B139" s="156" t="s">
        <v>482</v>
      </c>
      <c r="C139" s="450"/>
      <c r="D139" s="27">
        <f>D140+D144</f>
        <v>14553.3</v>
      </c>
      <c r="E139" s="27">
        <f>E140+E144</f>
        <v>14647</v>
      </c>
      <c r="F139" s="27">
        <f>F140+F144</f>
        <v>14750.9</v>
      </c>
      <c r="G139" s="152"/>
    </row>
    <row r="140" spans="1:30" s="165" customFormat="1" ht="31.5" x14ac:dyDescent="0.25">
      <c r="A140" s="277" t="s">
        <v>60</v>
      </c>
      <c r="B140" s="156" t="s">
        <v>482</v>
      </c>
      <c r="C140" s="450">
        <v>600</v>
      </c>
      <c r="D140" s="27">
        <f>D141+D142+D143</f>
        <v>14177</v>
      </c>
      <c r="E140" s="27">
        <f>E141+E142+E143</f>
        <v>14270.7</v>
      </c>
      <c r="F140" s="27">
        <f>F141+F142+F143</f>
        <v>14374.6</v>
      </c>
      <c r="G140" s="152"/>
    </row>
    <row r="141" spans="1:30" s="165" customFormat="1" x14ac:dyDescent="0.25">
      <c r="A141" s="277" t="s">
        <v>61</v>
      </c>
      <c r="B141" s="156" t="s">
        <v>482</v>
      </c>
      <c r="C141" s="450">
        <v>610</v>
      </c>
      <c r="D141" s="27">
        <f>'Функц. 2025-2027'!F606</f>
        <v>12919.599999999999</v>
      </c>
      <c r="E141" s="27">
        <f>'Функц. 2025-2027'!H606</f>
        <v>13013.3</v>
      </c>
      <c r="F141" s="27">
        <f>'Функц. 2025-2027'!J606</f>
        <v>13117.199999999999</v>
      </c>
      <c r="G141" s="152"/>
    </row>
    <row r="142" spans="1:30" s="200" customFormat="1" x14ac:dyDescent="0.25">
      <c r="A142" s="529" t="s">
        <v>130</v>
      </c>
      <c r="B142" s="156" t="s">
        <v>482</v>
      </c>
      <c r="C142" s="450">
        <v>620</v>
      </c>
      <c r="D142" s="27">
        <f>'Функц. 2025-2027'!F607</f>
        <v>628.70000000000005</v>
      </c>
      <c r="E142" s="27">
        <f>'Функц. 2025-2027'!H607</f>
        <v>628.70000000000005</v>
      </c>
      <c r="F142" s="27">
        <f>'Функц. 2025-2027'!J607</f>
        <v>628.70000000000005</v>
      </c>
      <c r="G142" s="152"/>
      <c r="H142" s="444"/>
      <c r="I142" s="444"/>
      <c r="J142" s="444"/>
      <c r="K142" s="444"/>
      <c r="L142" s="444"/>
      <c r="M142" s="444"/>
      <c r="N142" s="444"/>
      <c r="O142" s="444"/>
      <c r="P142" s="444"/>
      <c r="Q142" s="444"/>
      <c r="R142" s="444"/>
      <c r="S142" s="444"/>
      <c r="T142" s="444"/>
      <c r="U142" s="444"/>
      <c r="V142" s="444"/>
      <c r="W142" s="444"/>
      <c r="X142" s="444"/>
      <c r="Y142" s="444"/>
      <c r="Z142" s="444"/>
      <c r="AA142" s="444"/>
      <c r="AB142" s="444"/>
      <c r="AC142" s="444"/>
      <c r="AD142" s="444"/>
    </row>
    <row r="143" spans="1:30" s="200" customFormat="1" ht="31.5" x14ac:dyDescent="0.25">
      <c r="A143" s="529" t="s">
        <v>364</v>
      </c>
      <c r="B143" s="156" t="s">
        <v>482</v>
      </c>
      <c r="C143" s="450">
        <v>630</v>
      </c>
      <c r="D143" s="27">
        <f>'Функц. 2025-2027'!F608</f>
        <v>628.70000000000005</v>
      </c>
      <c r="E143" s="27">
        <f>'Функц. 2025-2027'!H608</f>
        <v>628.70000000000005</v>
      </c>
      <c r="F143" s="27">
        <f>'Функц. 2025-2027'!J608</f>
        <v>628.70000000000005</v>
      </c>
      <c r="G143" s="152"/>
      <c r="H143" s="444"/>
      <c r="I143" s="444"/>
      <c r="J143" s="444"/>
      <c r="K143" s="444"/>
      <c r="L143" s="444"/>
      <c r="M143" s="444"/>
      <c r="N143" s="444"/>
      <c r="O143" s="444"/>
      <c r="P143" s="444"/>
      <c r="Q143" s="444"/>
      <c r="R143" s="444"/>
      <c r="S143" s="444"/>
      <c r="T143" s="444"/>
      <c r="U143" s="444"/>
      <c r="V143" s="444"/>
      <c r="W143" s="444"/>
      <c r="X143" s="444"/>
      <c r="Y143" s="444"/>
      <c r="Z143" s="444"/>
      <c r="AA143" s="444"/>
      <c r="AB143" s="444"/>
      <c r="AC143" s="444"/>
      <c r="AD143" s="444"/>
    </row>
    <row r="144" spans="1:30" s="200" customFormat="1" x14ac:dyDescent="0.25">
      <c r="A144" s="529" t="s">
        <v>42</v>
      </c>
      <c r="B144" s="156" t="s">
        <v>482</v>
      </c>
      <c r="C144" s="450">
        <v>800</v>
      </c>
      <c r="D144" s="27">
        <f>D145</f>
        <v>376.3</v>
      </c>
      <c r="E144" s="27">
        <f>E145</f>
        <v>376.3</v>
      </c>
      <c r="F144" s="27">
        <f>F145</f>
        <v>376.3</v>
      </c>
      <c r="G144" s="152"/>
      <c r="H144" s="444"/>
      <c r="I144" s="444"/>
      <c r="J144" s="444"/>
      <c r="K144" s="444"/>
      <c r="L144" s="444"/>
      <c r="M144" s="444"/>
      <c r="N144" s="444"/>
      <c r="O144" s="444"/>
      <c r="P144" s="444"/>
      <c r="Q144" s="444"/>
      <c r="R144" s="444"/>
      <c r="S144" s="444"/>
      <c r="T144" s="444"/>
      <c r="U144" s="444"/>
      <c r="V144" s="444"/>
      <c r="W144" s="444"/>
      <c r="X144" s="444"/>
      <c r="Y144" s="444"/>
      <c r="Z144" s="444"/>
      <c r="AA144" s="444"/>
      <c r="AB144" s="444"/>
      <c r="AC144" s="444"/>
      <c r="AD144" s="444"/>
    </row>
    <row r="145" spans="1:30" s="200" customFormat="1" ht="31.5" x14ac:dyDescent="0.25">
      <c r="A145" s="529" t="s">
        <v>121</v>
      </c>
      <c r="B145" s="156" t="s">
        <v>482</v>
      </c>
      <c r="C145" s="450">
        <v>810</v>
      </c>
      <c r="D145" s="27">
        <f>'Функц. 2025-2027'!F610</f>
        <v>376.3</v>
      </c>
      <c r="E145" s="27">
        <f>'Функц. 2025-2027'!H610</f>
        <v>376.3</v>
      </c>
      <c r="F145" s="27">
        <f>'Функц. 2025-2027'!J610</f>
        <v>376.3</v>
      </c>
      <c r="G145" s="152"/>
      <c r="H145" s="444"/>
      <c r="I145" s="444"/>
      <c r="J145" s="444"/>
      <c r="K145" s="444"/>
      <c r="L145" s="444"/>
      <c r="M145" s="444"/>
      <c r="N145" s="444"/>
      <c r="O145" s="444"/>
      <c r="P145" s="444"/>
      <c r="Q145" s="444"/>
      <c r="R145" s="444"/>
      <c r="S145" s="444"/>
      <c r="T145" s="444"/>
      <c r="U145" s="444"/>
      <c r="V145" s="444"/>
      <c r="W145" s="444"/>
      <c r="X145" s="444"/>
      <c r="Y145" s="444"/>
      <c r="Z145" s="444"/>
      <c r="AA145" s="444"/>
      <c r="AB145" s="444"/>
      <c r="AC145" s="444"/>
      <c r="AD145" s="444"/>
    </row>
    <row r="146" spans="1:30" x14ac:dyDescent="0.25">
      <c r="A146" s="258" t="s">
        <v>48</v>
      </c>
      <c r="B146" s="156" t="s">
        <v>483</v>
      </c>
      <c r="C146" s="450"/>
      <c r="D146" s="27">
        <f>D147</f>
        <v>25755.100000000002</v>
      </c>
      <c r="E146" s="27">
        <f>E147</f>
        <v>25755.100000000002</v>
      </c>
      <c r="F146" s="27">
        <f>F147</f>
        <v>25755.100000000002</v>
      </c>
      <c r="G146" s="152"/>
    </row>
    <row r="147" spans="1:30" ht="31.5" x14ac:dyDescent="0.25">
      <c r="A147" s="275" t="s">
        <v>269</v>
      </c>
      <c r="B147" s="156" t="s">
        <v>484</v>
      </c>
      <c r="C147" s="450"/>
      <c r="D147" s="27">
        <f>D148+D158</f>
        <v>25755.100000000002</v>
      </c>
      <c r="E147" s="27">
        <f>E148+E158</f>
        <v>25755.100000000002</v>
      </c>
      <c r="F147" s="27">
        <f>F148+F158</f>
        <v>25755.100000000002</v>
      </c>
      <c r="G147" s="152"/>
    </row>
    <row r="148" spans="1:30" x14ac:dyDescent="0.25">
      <c r="A148" s="278" t="s">
        <v>205</v>
      </c>
      <c r="B148" s="156" t="s">
        <v>485</v>
      </c>
      <c r="C148" s="450"/>
      <c r="D148" s="27">
        <f>D149+D152+D155</f>
        <v>25567.200000000001</v>
      </c>
      <c r="E148" s="27">
        <f>E149+E152+E155</f>
        <v>25567.200000000001</v>
      </c>
      <c r="F148" s="27">
        <f>F149+F152+F155</f>
        <v>25567.200000000001</v>
      </c>
      <c r="G148" s="152"/>
    </row>
    <row r="149" spans="1:30" ht="31.5" x14ac:dyDescent="0.25">
      <c r="A149" s="277" t="s">
        <v>206</v>
      </c>
      <c r="B149" s="156" t="s">
        <v>486</v>
      </c>
      <c r="C149" s="450"/>
      <c r="D149" s="27">
        <f>D150</f>
        <v>1485.2</v>
      </c>
      <c r="E149" s="523">
        <f t="shared" ref="E149:F149" si="43">E150</f>
        <v>1485.2</v>
      </c>
      <c r="F149" s="523">
        <f t="shared" si="43"/>
        <v>1485.2</v>
      </c>
      <c r="G149" s="152"/>
    </row>
    <row r="150" spans="1:30" x14ac:dyDescent="0.25">
      <c r="A150" s="277" t="s">
        <v>120</v>
      </c>
      <c r="B150" s="156" t="s">
        <v>486</v>
      </c>
      <c r="C150" s="450">
        <v>200</v>
      </c>
      <c r="D150" s="27">
        <f>D151</f>
        <v>1485.2</v>
      </c>
      <c r="E150" s="27">
        <f>E151</f>
        <v>1485.2</v>
      </c>
      <c r="F150" s="27">
        <f>F151</f>
        <v>1485.2</v>
      </c>
      <c r="G150" s="152"/>
    </row>
    <row r="151" spans="1:30" x14ac:dyDescent="0.25">
      <c r="A151" s="277" t="s">
        <v>52</v>
      </c>
      <c r="B151" s="156" t="s">
        <v>486</v>
      </c>
      <c r="C151" s="450">
        <v>240</v>
      </c>
      <c r="D151" s="27">
        <f>'Функц. 2025-2027'!F637</f>
        <v>1485.2</v>
      </c>
      <c r="E151" s="27">
        <f>'Функц. 2025-2027'!H637</f>
        <v>1485.2</v>
      </c>
      <c r="F151" s="27">
        <f>'Функц. 2025-2027'!J637</f>
        <v>1485.2</v>
      </c>
      <c r="G151" s="152"/>
    </row>
    <row r="152" spans="1:30" ht="31.5" x14ac:dyDescent="0.25">
      <c r="A152" s="277" t="s">
        <v>350</v>
      </c>
      <c r="B152" s="156" t="s">
        <v>487</v>
      </c>
      <c r="C152" s="450"/>
      <c r="D152" s="27">
        <f t="shared" ref="D152:F153" si="44">D153</f>
        <v>10616.6</v>
      </c>
      <c r="E152" s="27">
        <f t="shared" si="44"/>
        <v>10616.6</v>
      </c>
      <c r="F152" s="27">
        <f t="shared" si="44"/>
        <v>10616.6</v>
      </c>
      <c r="G152" s="152"/>
    </row>
    <row r="153" spans="1:30" ht="47.25" x14ac:dyDescent="0.25">
      <c r="A153" s="277" t="s">
        <v>41</v>
      </c>
      <c r="B153" s="156" t="s">
        <v>487</v>
      </c>
      <c r="C153" s="450">
        <v>100</v>
      </c>
      <c r="D153" s="27">
        <f t="shared" si="44"/>
        <v>10616.6</v>
      </c>
      <c r="E153" s="27">
        <f t="shared" si="44"/>
        <v>10616.6</v>
      </c>
      <c r="F153" s="27">
        <f t="shared" si="44"/>
        <v>10616.6</v>
      </c>
      <c r="G153" s="152"/>
    </row>
    <row r="154" spans="1:30" x14ac:dyDescent="0.25">
      <c r="A154" s="277" t="s">
        <v>96</v>
      </c>
      <c r="B154" s="156" t="s">
        <v>487</v>
      </c>
      <c r="C154" s="450">
        <v>120</v>
      </c>
      <c r="D154" s="27">
        <f>'Функц. 2025-2027'!F640</f>
        <v>10616.6</v>
      </c>
      <c r="E154" s="27">
        <f>'Функц. 2025-2027'!H640</f>
        <v>10616.6</v>
      </c>
      <c r="F154" s="27">
        <f>'Функц. 2025-2027'!J640</f>
        <v>10616.6</v>
      </c>
      <c r="G154" s="152"/>
    </row>
    <row r="155" spans="1:30" ht="31.5" x14ac:dyDescent="0.25">
      <c r="A155" s="277" t="s">
        <v>270</v>
      </c>
      <c r="B155" s="156" t="s">
        <v>488</v>
      </c>
      <c r="C155" s="450"/>
      <c r="D155" s="27">
        <f t="shared" ref="D155:F156" si="45">D156</f>
        <v>13465.4</v>
      </c>
      <c r="E155" s="27">
        <f t="shared" si="45"/>
        <v>13465.4</v>
      </c>
      <c r="F155" s="27">
        <f t="shared" si="45"/>
        <v>13465.4</v>
      </c>
      <c r="G155" s="152"/>
    </row>
    <row r="156" spans="1:30" ht="47.25" x14ac:dyDescent="0.25">
      <c r="A156" s="277" t="s">
        <v>41</v>
      </c>
      <c r="B156" s="156" t="s">
        <v>488</v>
      </c>
      <c r="C156" s="450">
        <v>100</v>
      </c>
      <c r="D156" s="27">
        <f t="shared" si="45"/>
        <v>13465.4</v>
      </c>
      <c r="E156" s="27">
        <f t="shared" si="45"/>
        <v>13465.4</v>
      </c>
      <c r="F156" s="27">
        <f t="shared" si="45"/>
        <v>13465.4</v>
      </c>
      <c r="G156" s="152"/>
    </row>
    <row r="157" spans="1:30" x14ac:dyDescent="0.25">
      <c r="A157" s="277" t="s">
        <v>96</v>
      </c>
      <c r="B157" s="156" t="s">
        <v>488</v>
      </c>
      <c r="C157" s="450">
        <v>120</v>
      </c>
      <c r="D157" s="27">
        <f>'Функц. 2025-2027'!F643</f>
        <v>13465.4</v>
      </c>
      <c r="E157" s="27">
        <f>'Функц. 2025-2027'!H643</f>
        <v>13465.4</v>
      </c>
      <c r="F157" s="27">
        <f>'Функц. 2025-2027'!J643</f>
        <v>13465.4</v>
      </c>
      <c r="G157" s="152"/>
    </row>
    <row r="158" spans="1:30" x14ac:dyDescent="0.25">
      <c r="A158" s="277" t="s">
        <v>271</v>
      </c>
      <c r="B158" s="156" t="s">
        <v>489</v>
      </c>
      <c r="C158" s="450"/>
      <c r="D158" s="27">
        <f t="shared" ref="D158:F159" si="46">D159</f>
        <v>187.9</v>
      </c>
      <c r="E158" s="27">
        <f t="shared" si="46"/>
        <v>187.9</v>
      </c>
      <c r="F158" s="27">
        <f t="shared" si="46"/>
        <v>187.9</v>
      </c>
      <c r="G158" s="152"/>
    </row>
    <row r="159" spans="1:30" x14ac:dyDescent="0.25">
      <c r="A159" s="277" t="s">
        <v>120</v>
      </c>
      <c r="B159" s="156" t="s">
        <v>489</v>
      </c>
      <c r="C159" s="450">
        <v>200</v>
      </c>
      <c r="D159" s="27">
        <f t="shared" si="46"/>
        <v>187.9</v>
      </c>
      <c r="E159" s="27">
        <f t="shared" si="46"/>
        <v>187.9</v>
      </c>
      <c r="F159" s="27">
        <f t="shared" si="46"/>
        <v>187.9</v>
      </c>
      <c r="G159" s="152"/>
    </row>
    <row r="160" spans="1:30" x14ac:dyDescent="0.25">
      <c r="A160" s="277" t="s">
        <v>52</v>
      </c>
      <c r="B160" s="156" t="s">
        <v>489</v>
      </c>
      <c r="C160" s="450">
        <v>240</v>
      </c>
      <c r="D160" s="27">
        <f>'Функц. 2025-2027'!F646</f>
        <v>187.9</v>
      </c>
      <c r="E160" s="27">
        <f>'Функц. 2025-2027'!H646</f>
        <v>187.9</v>
      </c>
      <c r="F160" s="27">
        <f>'Функц. 2025-2027'!J646</f>
        <v>187.9</v>
      </c>
      <c r="G160" s="152"/>
    </row>
    <row r="161" spans="1:7" s="134" customFormat="1" x14ac:dyDescent="0.25">
      <c r="A161" s="399" t="s">
        <v>292</v>
      </c>
      <c r="B161" s="626" t="s">
        <v>109</v>
      </c>
      <c r="C161" s="608"/>
      <c r="D161" s="30">
        <f>D162+D167+D187+D180+D195</f>
        <v>21361</v>
      </c>
      <c r="E161" s="30">
        <f>E162+E167+E187+E180+E195</f>
        <v>21607</v>
      </c>
      <c r="F161" s="30">
        <f>F162+F167+F187+F180+F195</f>
        <v>21694</v>
      </c>
      <c r="G161" s="152"/>
    </row>
    <row r="162" spans="1:7" s="134" customFormat="1" x14ac:dyDescent="0.25">
      <c r="A162" s="279" t="s">
        <v>293</v>
      </c>
      <c r="B162" s="586" t="s">
        <v>118</v>
      </c>
      <c r="C162" s="609"/>
      <c r="D162" s="27">
        <f>D163</f>
        <v>9007</v>
      </c>
      <c r="E162" s="27">
        <f>E163</f>
        <v>9007</v>
      </c>
      <c r="F162" s="27">
        <f>F163</f>
        <v>9007</v>
      </c>
      <c r="G162" s="152"/>
    </row>
    <row r="163" spans="1:7" s="134" customFormat="1" ht="31.5" x14ac:dyDescent="0.25">
      <c r="A163" s="279" t="s">
        <v>466</v>
      </c>
      <c r="B163" s="156" t="s">
        <v>465</v>
      </c>
      <c r="C163" s="610"/>
      <c r="D163" s="27">
        <f t="shared" ref="D163:F164" si="47">D164</f>
        <v>9007</v>
      </c>
      <c r="E163" s="27">
        <f t="shared" si="47"/>
        <v>9007</v>
      </c>
      <c r="F163" s="27">
        <f t="shared" si="47"/>
        <v>9007</v>
      </c>
      <c r="G163" s="152"/>
    </row>
    <row r="164" spans="1:7" s="134" customFormat="1" ht="31.5" x14ac:dyDescent="0.25">
      <c r="A164" s="281" t="s">
        <v>295</v>
      </c>
      <c r="B164" s="156" t="s">
        <v>464</v>
      </c>
      <c r="C164" s="610"/>
      <c r="D164" s="27">
        <f t="shared" si="47"/>
        <v>9007</v>
      </c>
      <c r="E164" s="27">
        <f t="shared" si="47"/>
        <v>9007</v>
      </c>
      <c r="F164" s="27">
        <f t="shared" si="47"/>
        <v>9007</v>
      </c>
      <c r="G164" s="152"/>
    </row>
    <row r="165" spans="1:7" s="134" customFormat="1" x14ac:dyDescent="0.25">
      <c r="A165" s="277" t="s">
        <v>97</v>
      </c>
      <c r="B165" s="156" t="s">
        <v>464</v>
      </c>
      <c r="C165" s="450">
        <v>300</v>
      </c>
      <c r="D165" s="27">
        <f>D166</f>
        <v>9007</v>
      </c>
      <c r="E165" s="27">
        <f>E166</f>
        <v>9007</v>
      </c>
      <c r="F165" s="27">
        <f>F166</f>
        <v>9007</v>
      </c>
      <c r="G165" s="152"/>
    </row>
    <row r="166" spans="1:7" s="134" customFormat="1" x14ac:dyDescent="0.25">
      <c r="A166" s="277" t="s">
        <v>40</v>
      </c>
      <c r="B166" s="156" t="s">
        <v>464</v>
      </c>
      <c r="C166" s="450">
        <v>320</v>
      </c>
      <c r="D166" s="27">
        <f>'Функц. 2025-2027'!F730</f>
        <v>9007</v>
      </c>
      <c r="E166" s="27">
        <f>'Функц. 2025-2027'!H730</f>
        <v>9007</v>
      </c>
      <c r="F166" s="27">
        <f>'Функц. 2025-2027'!J730</f>
        <v>9007</v>
      </c>
      <c r="G166" s="152"/>
    </row>
    <row r="167" spans="1:7" x14ac:dyDescent="0.25">
      <c r="A167" s="279" t="s">
        <v>296</v>
      </c>
      <c r="B167" s="156" t="s">
        <v>110</v>
      </c>
      <c r="C167" s="450"/>
      <c r="D167" s="27">
        <f t="shared" ref="D167:F168" si="48">D168</f>
        <v>6966</v>
      </c>
      <c r="E167" s="27">
        <f t="shared" si="48"/>
        <v>7254</v>
      </c>
      <c r="F167" s="27">
        <f t="shared" si="48"/>
        <v>7311</v>
      </c>
      <c r="G167" s="152"/>
    </row>
    <row r="168" spans="1:7" x14ac:dyDescent="0.25">
      <c r="A168" s="280" t="s">
        <v>504</v>
      </c>
      <c r="B168" s="156" t="s">
        <v>503</v>
      </c>
      <c r="C168" s="450"/>
      <c r="D168" s="27">
        <f>D169</f>
        <v>6966</v>
      </c>
      <c r="E168" s="27">
        <f t="shared" si="48"/>
        <v>7254</v>
      </c>
      <c r="F168" s="27">
        <f t="shared" si="48"/>
        <v>7311</v>
      </c>
      <c r="G168" s="152"/>
    </row>
    <row r="169" spans="1:7" x14ac:dyDescent="0.25">
      <c r="A169" s="280" t="s">
        <v>297</v>
      </c>
      <c r="B169" s="156" t="s">
        <v>505</v>
      </c>
      <c r="C169" s="450"/>
      <c r="D169" s="27">
        <f>D170+D177</f>
        <v>6966</v>
      </c>
      <c r="E169" s="27">
        <f>E170+E177</f>
        <v>7254</v>
      </c>
      <c r="F169" s="27">
        <f>F170+F177</f>
        <v>7311</v>
      </c>
      <c r="G169" s="152"/>
    </row>
    <row r="170" spans="1:7" ht="47.25" x14ac:dyDescent="0.25">
      <c r="A170" s="280" t="s">
        <v>317</v>
      </c>
      <c r="B170" s="156" t="s">
        <v>506</v>
      </c>
      <c r="C170" s="450"/>
      <c r="D170" s="27">
        <f>D173+D171+D175</f>
        <v>5016</v>
      </c>
      <c r="E170" s="27">
        <f>E173+E171+E175</f>
        <v>5184</v>
      </c>
      <c r="F170" s="27">
        <f>F173+F171+F175</f>
        <v>5231</v>
      </c>
      <c r="G170" s="152"/>
    </row>
    <row r="171" spans="1:7" s="177" customFormat="1" x14ac:dyDescent="0.25">
      <c r="A171" s="277" t="s">
        <v>120</v>
      </c>
      <c r="B171" s="156" t="s">
        <v>506</v>
      </c>
      <c r="C171" s="450">
        <v>200</v>
      </c>
      <c r="D171" s="27">
        <f>D172</f>
        <v>2700</v>
      </c>
      <c r="E171" s="27">
        <f>E172</f>
        <v>2820</v>
      </c>
      <c r="F171" s="27">
        <f>F172</f>
        <v>2840</v>
      </c>
      <c r="G171" s="152"/>
    </row>
    <row r="172" spans="1:7" s="177" customFormat="1" x14ac:dyDescent="0.25">
      <c r="A172" s="277" t="s">
        <v>52</v>
      </c>
      <c r="B172" s="156" t="s">
        <v>506</v>
      </c>
      <c r="C172" s="450">
        <v>240</v>
      </c>
      <c r="D172" s="27">
        <f>'Функц. 2025-2027'!F653</f>
        <v>2700</v>
      </c>
      <c r="E172" s="27">
        <f>'Функц. 2025-2027'!H653</f>
        <v>2820</v>
      </c>
      <c r="F172" s="27">
        <f>'Функц. 2025-2027'!J653</f>
        <v>2840</v>
      </c>
      <c r="G172" s="152"/>
    </row>
    <row r="173" spans="1:7" x14ac:dyDescent="0.25">
      <c r="A173" s="277" t="s">
        <v>97</v>
      </c>
      <c r="B173" s="156" t="s">
        <v>506</v>
      </c>
      <c r="C173" s="450">
        <v>300</v>
      </c>
      <c r="D173" s="27">
        <f>D174</f>
        <v>260</v>
      </c>
      <c r="E173" s="27">
        <f>E174</f>
        <v>220</v>
      </c>
      <c r="F173" s="27">
        <f>F174</f>
        <v>220</v>
      </c>
      <c r="G173" s="152"/>
    </row>
    <row r="174" spans="1:7" x14ac:dyDescent="0.25">
      <c r="A174" s="277" t="s">
        <v>40</v>
      </c>
      <c r="B174" s="156" t="s">
        <v>506</v>
      </c>
      <c r="C174" s="450">
        <v>320</v>
      </c>
      <c r="D174" s="27">
        <f>'Функц. 2025-2027'!F655</f>
        <v>260</v>
      </c>
      <c r="E174" s="27">
        <f>'Функц. 2025-2027'!H655</f>
        <v>220</v>
      </c>
      <c r="F174" s="27">
        <f>'Функц. 2025-2027'!J655</f>
        <v>220</v>
      </c>
      <c r="G174" s="152"/>
    </row>
    <row r="175" spans="1:7" s="177" customFormat="1" ht="31.5" x14ac:dyDescent="0.25">
      <c r="A175" s="277" t="s">
        <v>60</v>
      </c>
      <c r="B175" s="156" t="s">
        <v>506</v>
      </c>
      <c r="C175" s="450">
        <v>600</v>
      </c>
      <c r="D175" s="27">
        <f>D176</f>
        <v>2056</v>
      </c>
      <c r="E175" s="27">
        <f>E176</f>
        <v>2144</v>
      </c>
      <c r="F175" s="27">
        <f>F176</f>
        <v>2171</v>
      </c>
      <c r="G175" s="152"/>
    </row>
    <row r="176" spans="1:7" s="177" customFormat="1" x14ac:dyDescent="0.25">
      <c r="A176" s="277" t="s">
        <v>61</v>
      </c>
      <c r="B176" s="156" t="s">
        <v>506</v>
      </c>
      <c r="C176" s="450">
        <v>610</v>
      </c>
      <c r="D176" s="27">
        <f>'Функц. 2025-2027'!F657</f>
        <v>2056</v>
      </c>
      <c r="E176" s="27">
        <f>'Функц. 2025-2027'!H657</f>
        <v>2144</v>
      </c>
      <c r="F176" s="27">
        <f>'Функц. 2025-2027'!J657</f>
        <v>2171</v>
      </c>
      <c r="G176" s="152"/>
    </row>
    <row r="177" spans="1:7" ht="31.5" x14ac:dyDescent="0.25">
      <c r="A177" s="277" t="s">
        <v>517</v>
      </c>
      <c r="B177" s="156" t="s">
        <v>507</v>
      </c>
      <c r="C177" s="450"/>
      <c r="D177" s="27">
        <f t="shared" ref="D177:F178" si="49">D178</f>
        <v>1950</v>
      </c>
      <c r="E177" s="27">
        <f t="shared" si="49"/>
        <v>2070</v>
      </c>
      <c r="F177" s="27">
        <f t="shared" si="49"/>
        <v>2080</v>
      </c>
      <c r="G177" s="152"/>
    </row>
    <row r="178" spans="1:7" ht="31.5" x14ac:dyDescent="0.25">
      <c r="A178" s="277" t="s">
        <v>60</v>
      </c>
      <c r="B178" s="156" t="s">
        <v>507</v>
      </c>
      <c r="C178" s="411">
        <v>600</v>
      </c>
      <c r="D178" s="27">
        <f t="shared" si="49"/>
        <v>1950</v>
      </c>
      <c r="E178" s="27">
        <f t="shared" si="49"/>
        <v>2070</v>
      </c>
      <c r="F178" s="27">
        <f t="shared" si="49"/>
        <v>2080</v>
      </c>
      <c r="G178" s="152"/>
    </row>
    <row r="179" spans="1:7" x14ac:dyDescent="0.25">
      <c r="A179" s="277" t="s">
        <v>61</v>
      </c>
      <c r="B179" s="156" t="s">
        <v>507</v>
      </c>
      <c r="C179" s="411">
        <v>610</v>
      </c>
      <c r="D179" s="27">
        <f>'Функц. 2025-2027'!F660</f>
        <v>1950</v>
      </c>
      <c r="E179" s="27">
        <f>'Функц. 2025-2027'!H660</f>
        <v>2070</v>
      </c>
      <c r="F179" s="27">
        <f>'Функц. 2025-2027'!J660</f>
        <v>2080</v>
      </c>
      <c r="G179" s="152"/>
    </row>
    <row r="180" spans="1:7" s="134" customFormat="1" x14ac:dyDescent="0.25">
      <c r="A180" s="258" t="s">
        <v>48</v>
      </c>
      <c r="B180" s="26" t="s">
        <v>401</v>
      </c>
      <c r="C180" s="450"/>
      <c r="D180" s="27">
        <f t="shared" ref="D180:F181" si="50">D181</f>
        <v>5178</v>
      </c>
      <c r="E180" s="27">
        <f t="shared" si="50"/>
        <v>5206</v>
      </c>
      <c r="F180" s="27">
        <f t="shared" si="50"/>
        <v>5236</v>
      </c>
      <c r="G180" s="152"/>
    </row>
    <row r="181" spans="1:7" s="134" customFormat="1" ht="47.25" x14ac:dyDescent="0.25">
      <c r="A181" s="258" t="s">
        <v>519</v>
      </c>
      <c r="B181" s="26" t="s">
        <v>518</v>
      </c>
      <c r="C181" s="450"/>
      <c r="D181" s="27">
        <f t="shared" si="50"/>
        <v>5178</v>
      </c>
      <c r="E181" s="27">
        <f t="shared" si="50"/>
        <v>5206</v>
      </c>
      <c r="F181" s="27">
        <f t="shared" si="50"/>
        <v>5236</v>
      </c>
      <c r="G181" s="152"/>
    </row>
    <row r="182" spans="1:7" s="134" customFormat="1" ht="47.25" x14ac:dyDescent="0.25">
      <c r="A182" s="379" t="s">
        <v>358</v>
      </c>
      <c r="B182" s="26" t="s">
        <v>520</v>
      </c>
      <c r="C182" s="450"/>
      <c r="D182" s="27">
        <f>D183+D185</f>
        <v>5178</v>
      </c>
      <c r="E182" s="27">
        <f>E183+E185</f>
        <v>5206</v>
      </c>
      <c r="F182" s="27">
        <f>F183+F185</f>
        <v>5236</v>
      </c>
      <c r="G182" s="152"/>
    </row>
    <row r="183" spans="1:7" s="134" customFormat="1" ht="47.25" x14ac:dyDescent="0.25">
      <c r="A183" s="379" t="s">
        <v>41</v>
      </c>
      <c r="B183" s="26" t="s">
        <v>520</v>
      </c>
      <c r="C183" s="411">
        <v>100</v>
      </c>
      <c r="D183" s="27">
        <f>D184</f>
        <v>4651.3999999999996</v>
      </c>
      <c r="E183" s="27">
        <f>'Функц. 2025-2027'!H43</f>
        <v>4659.6000000000004</v>
      </c>
      <c r="F183" s="27">
        <f>'Функц. 2025-2027'!J43</f>
        <v>4669.1000000000004</v>
      </c>
      <c r="G183" s="152"/>
    </row>
    <row r="184" spans="1:7" s="134" customFormat="1" x14ac:dyDescent="0.25">
      <c r="A184" s="379" t="s">
        <v>96</v>
      </c>
      <c r="B184" s="26" t="s">
        <v>520</v>
      </c>
      <c r="C184" s="450">
        <v>120</v>
      </c>
      <c r="D184" s="27">
        <f>'Функц. 2025-2027'!F43</f>
        <v>4651.3999999999996</v>
      </c>
      <c r="E184" s="27">
        <f>'Функц. 2025-2027'!H43</f>
        <v>4659.6000000000004</v>
      </c>
      <c r="F184" s="27">
        <f>'Функц. 2025-2027'!J43</f>
        <v>4669.1000000000004</v>
      </c>
      <c r="G184" s="152"/>
    </row>
    <row r="185" spans="1:7" s="134" customFormat="1" x14ac:dyDescent="0.25">
      <c r="A185" s="379" t="s">
        <v>120</v>
      </c>
      <c r="B185" s="26" t="s">
        <v>520</v>
      </c>
      <c r="C185" s="450">
        <v>200</v>
      </c>
      <c r="D185" s="27">
        <f>D186</f>
        <v>526.6</v>
      </c>
      <c r="E185" s="27">
        <f>E186</f>
        <v>546.4</v>
      </c>
      <c r="F185" s="27">
        <f>F186</f>
        <v>566.9</v>
      </c>
      <c r="G185" s="152"/>
    </row>
    <row r="186" spans="1:7" s="134" customFormat="1" x14ac:dyDescent="0.25">
      <c r="A186" s="379" t="s">
        <v>52</v>
      </c>
      <c r="B186" s="26" t="s">
        <v>520</v>
      </c>
      <c r="C186" s="450">
        <v>240</v>
      </c>
      <c r="D186" s="27">
        <f>'Функц. 2025-2027'!F45</f>
        <v>526.6</v>
      </c>
      <c r="E186" s="27">
        <f>'Функц. 2025-2027'!H45</f>
        <v>546.4</v>
      </c>
      <c r="F186" s="27">
        <f>'Функц. 2025-2027'!J45</f>
        <v>566.9</v>
      </c>
      <c r="G186" s="152"/>
    </row>
    <row r="187" spans="1:7" ht="31.5" x14ac:dyDescent="0.25">
      <c r="A187" s="262" t="s">
        <v>346</v>
      </c>
      <c r="B187" s="156" t="s">
        <v>521</v>
      </c>
      <c r="C187" s="411"/>
      <c r="D187" s="27">
        <f>D188</f>
        <v>140</v>
      </c>
      <c r="E187" s="27">
        <f>E188</f>
        <v>140</v>
      </c>
      <c r="F187" s="27">
        <f>F188</f>
        <v>140</v>
      </c>
      <c r="G187" s="152"/>
    </row>
    <row r="188" spans="1:7" x14ac:dyDescent="0.25">
      <c r="A188" s="280" t="s">
        <v>523</v>
      </c>
      <c r="B188" s="156" t="s">
        <v>522</v>
      </c>
      <c r="C188" s="411"/>
      <c r="D188" s="27">
        <f>D192+D189</f>
        <v>140</v>
      </c>
      <c r="E188" s="27">
        <f>E192+E189</f>
        <v>140</v>
      </c>
      <c r="F188" s="27">
        <f>F192+F189</f>
        <v>140</v>
      </c>
      <c r="G188" s="152"/>
    </row>
    <row r="189" spans="1:7" s="177" customFormat="1" x14ac:dyDescent="0.25">
      <c r="A189" s="259" t="s">
        <v>594</v>
      </c>
      <c r="B189" s="156" t="s">
        <v>595</v>
      </c>
      <c r="C189" s="437"/>
      <c r="D189" s="27">
        <f t="shared" ref="D189:F190" si="51">D190</f>
        <v>70</v>
      </c>
      <c r="E189" s="27">
        <f t="shared" si="51"/>
        <v>70</v>
      </c>
      <c r="F189" s="27">
        <f t="shared" si="51"/>
        <v>70</v>
      </c>
      <c r="G189" s="152"/>
    </row>
    <row r="190" spans="1:7" s="177" customFormat="1" ht="31.5" x14ac:dyDescent="0.25">
      <c r="A190" s="379" t="s">
        <v>60</v>
      </c>
      <c r="B190" s="156" t="s">
        <v>595</v>
      </c>
      <c r="C190" s="437">
        <v>600</v>
      </c>
      <c r="D190" s="27">
        <f t="shared" si="51"/>
        <v>70</v>
      </c>
      <c r="E190" s="27">
        <f t="shared" si="51"/>
        <v>70</v>
      </c>
      <c r="F190" s="27">
        <f t="shared" si="51"/>
        <v>70</v>
      </c>
      <c r="G190" s="152"/>
    </row>
    <row r="191" spans="1:7" s="177" customFormat="1" ht="31.5" x14ac:dyDescent="0.25">
      <c r="A191" s="393" t="s">
        <v>408</v>
      </c>
      <c r="B191" s="156" t="s">
        <v>595</v>
      </c>
      <c r="C191" s="437">
        <v>630</v>
      </c>
      <c r="D191" s="27">
        <f>'Функц. 2025-2027'!F770</f>
        <v>70</v>
      </c>
      <c r="E191" s="27">
        <f>'Функц. 2025-2027'!H770</f>
        <v>70</v>
      </c>
      <c r="F191" s="27">
        <f>'Функц. 2025-2027'!J770</f>
        <v>70</v>
      </c>
      <c r="G191" s="152"/>
    </row>
    <row r="192" spans="1:7" ht="31.5" x14ac:dyDescent="0.25">
      <c r="A192" s="259" t="s">
        <v>575</v>
      </c>
      <c r="B192" s="156" t="s">
        <v>576</v>
      </c>
      <c r="C192" s="604"/>
      <c r="D192" s="27">
        <f t="shared" ref="D192:F193" si="52">D193</f>
        <v>70</v>
      </c>
      <c r="E192" s="27">
        <f t="shared" si="52"/>
        <v>70</v>
      </c>
      <c r="F192" s="27">
        <f t="shared" si="52"/>
        <v>70</v>
      </c>
      <c r="G192" s="152"/>
    </row>
    <row r="193" spans="1:30" ht="31.5" x14ac:dyDescent="0.25">
      <c r="A193" s="379" t="s">
        <v>60</v>
      </c>
      <c r="B193" s="156" t="s">
        <v>576</v>
      </c>
      <c r="C193" s="604">
        <v>600</v>
      </c>
      <c r="D193" s="27">
        <f t="shared" si="52"/>
        <v>70</v>
      </c>
      <c r="E193" s="27">
        <f t="shared" si="52"/>
        <v>70</v>
      </c>
      <c r="F193" s="27">
        <f t="shared" si="52"/>
        <v>70</v>
      </c>
      <c r="G193" s="152"/>
    </row>
    <row r="194" spans="1:30" ht="31.5" x14ac:dyDescent="0.25">
      <c r="A194" s="410" t="s">
        <v>408</v>
      </c>
      <c r="B194" s="156" t="s">
        <v>576</v>
      </c>
      <c r="C194" s="604">
        <v>630</v>
      </c>
      <c r="D194" s="27">
        <f>'Функц. 2025-2027'!F773</f>
        <v>70</v>
      </c>
      <c r="E194" s="27">
        <f>'Функц. 2025-2027'!H773</f>
        <v>70</v>
      </c>
      <c r="F194" s="27">
        <f>'Функц. 2025-2027'!J773</f>
        <v>70</v>
      </c>
      <c r="G194" s="152"/>
    </row>
    <row r="195" spans="1:30" s="177" customFormat="1" ht="31.5" x14ac:dyDescent="0.25">
      <c r="A195" s="529" t="s">
        <v>567</v>
      </c>
      <c r="B195" s="313" t="s">
        <v>570</v>
      </c>
      <c r="C195" s="450"/>
      <c r="D195" s="27">
        <f>D196</f>
        <v>70</v>
      </c>
      <c r="E195" s="27">
        <f t="shared" ref="E195:F198" si="53">E196</f>
        <v>0</v>
      </c>
      <c r="F195" s="27">
        <f t="shared" si="53"/>
        <v>0</v>
      </c>
      <c r="G195" s="152"/>
    </row>
    <row r="196" spans="1:30" s="177" customFormat="1" ht="31.5" x14ac:dyDescent="0.25">
      <c r="A196" s="380" t="s">
        <v>568</v>
      </c>
      <c r="B196" s="313" t="s">
        <v>571</v>
      </c>
      <c r="C196" s="450"/>
      <c r="D196" s="27">
        <f>D197</f>
        <v>70</v>
      </c>
      <c r="E196" s="27">
        <f t="shared" si="53"/>
        <v>0</v>
      </c>
      <c r="F196" s="27">
        <f t="shared" si="53"/>
        <v>0</v>
      </c>
      <c r="G196" s="152"/>
    </row>
    <row r="197" spans="1:30" s="177" customFormat="1" ht="31.5" x14ac:dyDescent="0.25">
      <c r="A197" s="380" t="s">
        <v>569</v>
      </c>
      <c r="B197" s="313" t="s">
        <v>572</v>
      </c>
      <c r="C197" s="450"/>
      <c r="D197" s="27">
        <f>D198</f>
        <v>70</v>
      </c>
      <c r="E197" s="27">
        <f t="shared" si="53"/>
        <v>0</v>
      </c>
      <c r="F197" s="27">
        <f t="shared" si="53"/>
        <v>0</v>
      </c>
      <c r="G197" s="152"/>
    </row>
    <row r="198" spans="1:30" s="177" customFormat="1" x14ac:dyDescent="0.25">
      <c r="A198" s="529" t="s">
        <v>120</v>
      </c>
      <c r="B198" s="313" t="s">
        <v>572</v>
      </c>
      <c r="C198" s="450">
        <v>200</v>
      </c>
      <c r="D198" s="27">
        <f>D199</f>
        <v>70</v>
      </c>
      <c r="E198" s="27">
        <f t="shared" si="53"/>
        <v>0</v>
      </c>
      <c r="F198" s="27">
        <f t="shared" si="53"/>
        <v>0</v>
      </c>
      <c r="G198" s="152"/>
    </row>
    <row r="199" spans="1:30" s="177" customFormat="1" x14ac:dyDescent="0.25">
      <c r="A199" s="529" t="s">
        <v>52</v>
      </c>
      <c r="B199" s="313" t="s">
        <v>572</v>
      </c>
      <c r="C199" s="450">
        <v>240</v>
      </c>
      <c r="D199" s="27">
        <f>'Функц. 2025-2027'!F50</f>
        <v>70</v>
      </c>
      <c r="E199" s="27">
        <f>'Функц. 2025-2027'!H50</f>
        <v>0</v>
      </c>
      <c r="F199" s="27">
        <f>'Функц. 2025-2027'!J50</f>
        <v>0</v>
      </c>
      <c r="G199" s="152"/>
    </row>
    <row r="200" spans="1:30" s="134" customFormat="1" x14ac:dyDescent="0.25">
      <c r="A200" s="400" t="s">
        <v>157</v>
      </c>
      <c r="B200" s="624" t="s">
        <v>115</v>
      </c>
      <c r="C200" s="603"/>
      <c r="D200" s="30">
        <f>D201+D213</f>
        <v>133410.5</v>
      </c>
      <c r="E200" s="30">
        <f>E201+E213</f>
        <v>124375.9</v>
      </c>
      <c r="F200" s="30">
        <f>F201+F213</f>
        <v>127463.3</v>
      </c>
      <c r="G200" s="152"/>
    </row>
    <row r="201" spans="1:30" s="134" customFormat="1" x14ac:dyDescent="0.25">
      <c r="A201" s="275" t="s">
        <v>158</v>
      </c>
      <c r="B201" s="156" t="s">
        <v>119</v>
      </c>
      <c r="C201" s="603"/>
      <c r="D201" s="27">
        <f>D202+D209</f>
        <v>8905</v>
      </c>
      <c r="E201" s="523">
        <f>E202+E209</f>
        <v>3632.9</v>
      </c>
      <c r="F201" s="523">
        <f>F202+F209</f>
        <v>5239.3</v>
      </c>
      <c r="G201" s="152"/>
    </row>
    <row r="202" spans="1:30" s="134" customFormat="1" ht="31.5" x14ac:dyDescent="0.25">
      <c r="A202" s="465" t="s">
        <v>758</v>
      </c>
      <c r="B202" s="156" t="s">
        <v>129</v>
      </c>
      <c r="C202" s="603"/>
      <c r="D202" s="27">
        <f t="shared" ref="D202:S203" si="54">D203</f>
        <v>3500</v>
      </c>
      <c r="E202" s="27">
        <f t="shared" si="54"/>
        <v>3632.9</v>
      </c>
      <c r="F202" s="27">
        <f t="shared" si="54"/>
        <v>5239.3</v>
      </c>
      <c r="G202" s="152"/>
    </row>
    <row r="203" spans="1:30" s="134" customFormat="1" ht="31.5" x14ac:dyDescent="0.25">
      <c r="A203" s="282" t="s">
        <v>524</v>
      </c>
      <c r="B203" s="156" t="s">
        <v>160</v>
      </c>
      <c r="C203" s="603"/>
      <c r="D203" s="27">
        <f>D204+D206</f>
        <v>3500</v>
      </c>
      <c r="E203" s="523">
        <f t="shared" ref="E203:F203" si="55">E204+E206</f>
        <v>3632.9</v>
      </c>
      <c r="F203" s="523">
        <f t="shared" si="55"/>
        <v>5239.3</v>
      </c>
      <c r="G203" s="523">
        <f t="shared" si="54"/>
        <v>0</v>
      </c>
      <c r="H203" s="523">
        <f t="shared" si="54"/>
        <v>0</v>
      </c>
      <c r="I203" s="523">
        <f t="shared" si="54"/>
        <v>0</v>
      </c>
      <c r="J203" s="523">
        <f t="shared" si="54"/>
        <v>0</v>
      </c>
      <c r="K203" s="523">
        <f t="shared" si="54"/>
        <v>0</v>
      </c>
      <c r="L203" s="523">
        <f t="shared" si="54"/>
        <v>0</v>
      </c>
      <c r="M203" s="523">
        <f t="shared" si="54"/>
        <v>0</v>
      </c>
      <c r="N203" s="523">
        <f t="shared" si="54"/>
        <v>0</v>
      </c>
      <c r="O203" s="523">
        <f t="shared" si="54"/>
        <v>0</v>
      </c>
      <c r="P203" s="523">
        <f t="shared" si="54"/>
        <v>0</v>
      </c>
      <c r="Q203" s="523">
        <f t="shared" si="54"/>
        <v>0</v>
      </c>
      <c r="R203" s="523">
        <f t="shared" si="54"/>
        <v>0</v>
      </c>
      <c r="S203" s="523">
        <f t="shared" si="54"/>
        <v>0</v>
      </c>
      <c r="T203" s="523">
        <f t="shared" ref="T203:AD203" si="56">T204</f>
        <v>0</v>
      </c>
      <c r="U203" s="523">
        <f t="shared" si="56"/>
        <v>0</v>
      </c>
      <c r="V203" s="523">
        <f t="shared" si="56"/>
        <v>0</v>
      </c>
      <c r="W203" s="523">
        <f t="shared" si="56"/>
        <v>0</v>
      </c>
      <c r="X203" s="523">
        <f t="shared" si="56"/>
        <v>0</v>
      </c>
      <c r="Y203" s="523">
        <f t="shared" si="56"/>
        <v>0</v>
      </c>
      <c r="Z203" s="523">
        <f t="shared" si="56"/>
        <v>0</v>
      </c>
      <c r="AA203" s="523">
        <f t="shared" si="56"/>
        <v>0</v>
      </c>
      <c r="AB203" s="523">
        <f t="shared" si="56"/>
        <v>0</v>
      </c>
      <c r="AC203" s="523">
        <f t="shared" si="56"/>
        <v>0</v>
      </c>
      <c r="AD203" s="523">
        <f t="shared" si="56"/>
        <v>0</v>
      </c>
    </row>
    <row r="204" spans="1:30" s="134" customFormat="1" x14ac:dyDescent="0.25">
      <c r="A204" s="397" t="s">
        <v>120</v>
      </c>
      <c r="B204" s="156" t="s">
        <v>160</v>
      </c>
      <c r="C204" s="611">
        <v>200</v>
      </c>
      <c r="D204" s="27">
        <f>D205</f>
        <v>2725</v>
      </c>
      <c r="E204" s="27">
        <f>E205</f>
        <v>2857.9</v>
      </c>
      <c r="F204" s="27">
        <f>F205</f>
        <v>3239.3</v>
      </c>
      <c r="G204" s="152"/>
    </row>
    <row r="205" spans="1:30" s="134" customFormat="1" x14ac:dyDescent="0.25">
      <c r="A205" s="397" t="s">
        <v>52</v>
      </c>
      <c r="B205" s="156" t="s">
        <v>160</v>
      </c>
      <c r="C205" s="611">
        <v>240</v>
      </c>
      <c r="D205" s="27">
        <f>'Функц. 2025-2027'!F781</f>
        <v>2725</v>
      </c>
      <c r="E205" s="27">
        <f>'Функц. 2025-2027'!H781</f>
        <v>2857.9</v>
      </c>
      <c r="F205" s="27">
        <f>'Функц. 2025-2027'!J781</f>
        <v>3239.3</v>
      </c>
      <c r="G205" s="152"/>
    </row>
    <row r="206" spans="1:30" s="519" customFormat="1" ht="31.5" x14ac:dyDescent="0.25">
      <c r="A206" s="567" t="s">
        <v>60</v>
      </c>
      <c r="B206" s="156" t="s">
        <v>160</v>
      </c>
      <c r="C206" s="460">
        <v>600</v>
      </c>
      <c r="D206" s="523">
        <f>D207+D208</f>
        <v>775</v>
      </c>
      <c r="E206" s="523">
        <f t="shared" ref="E206:F206" si="57">E207+E208</f>
        <v>775</v>
      </c>
      <c r="F206" s="523">
        <f t="shared" si="57"/>
        <v>2000</v>
      </c>
      <c r="G206" s="526"/>
    </row>
    <row r="207" spans="1:30" s="519" customFormat="1" x14ac:dyDescent="0.25">
      <c r="A207" s="485" t="s">
        <v>61</v>
      </c>
      <c r="B207" s="156" t="s">
        <v>160</v>
      </c>
      <c r="C207" s="460">
        <v>610</v>
      </c>
      <c r="D207" s="523">
        <f>'Функц. 2025-2027'!F783</f>
        <v>450</v>
      </c>
      <c r="E207" s="523">
        <f>'Функц. 2025-2027'!H783</f>
        <v>450</v>
      </c>
      <c r="F207" s="523">
        <f>'Функц. 2025-2027'!J783</f>
        <v>1162</v>
      </c>
      <c r="G207" s="526"/>
    </row>
    <row r="208" spans="1:30" s="519" customFormat="1" x14ac:dyDescent="0.25">
      <c r="A208" s="568" t="s">
        <v>130</v>
      </c>
      <c r="B208" s="156" t="s">
        <v>160</v>
      </c>
      <c r="C208" s="460">
        <v>620</v>
      </c>
      <c r="D208" s="523">
        <f>'Функц. 2025-2027'!F784</f>
        <v>325</v>
      </c>
      <c r="E208" s="523">
        <f>'Функц. 2025-2027'!H784</f>
        <v>325</v>
      </c>
      <c r="F208" s="523">
        <f>'Функц. 2025-2027'!J784</f>
        <v>838</v>
      </c>
      <c r="G208" s="526"/>
    </row>
    <row r="209" spans="1:7" s="519" customFormat="1" x14ac:dyDescent="0.25">
      <c r="A209" s="457" t="s">
        <v>690</v>
      </c>
      <c r="B209" s="622" t="s">
        <v>691</v>
      </c>
      <c r="C209" s="466"/>
      <c r="D209" s="523">
        <f>D210</f>
        <v>5405</v>
      </c>
      <c r="E209" s="523">
        <f t="shared" ref="E209:F209" si="58">E210</f>
        <v>0</v>
      </c>
      <c r="F209" s="523">
        <f t="shared" si="58"/>
        <v>0</v>
      </c>
      <c r="G209" s="526"/>
    </row>
    <row r="210" spans="1:7" s="519" customFormat="1" x14ac:dyDescent="0.25">
      <c r="A210" s="457" t="s">
        <v>692</v>
      </c>
      <c r="B210" s="622" t="s">
        <v>693</v>
      </c>
      <c r="C210" s="466"/>
      <c r="D210" s="523">
        <f>D211</f>
        <v>5405</v>
      </c>
      <c r="E210" s="523">
        <f t="shared" ref="E210:F210" si="59">E211</f>
        <v>0</v>
      </c>
      <c r="F210" s="523">
        <f t="shared" si="59"/>
        <v>0</v>
      </c>
      <c r="G210" s="526"/>
    </row>
    <row r="211" spans="1:7" s="519" customFormat="1" x14ac:dyDescent="0.25">
      <c r="A211" s="457" t="s">
        <v>120</v>
      </c>
      <c r="B211" s="622" t="s">
        <v>693</v>
      </c>
      <c r="C211" s="466">
        <v>200</v>
      </c>
      <c r="D211" s="523">
        <f>D212</f>
        <v>5405</v>
      </c>
      <c r="E211" s="523">
        <f t="shared" ref="E211:F211" si="60">E212</f>
        <v>0</v>
      </c>
      <c r="F211" s="523">
        <f t="shared" si="60"/>
        <v>0</v>
      </c>
      <c r="G211" s="526"/>
    </row>
    <row r="212" spans="1:7" s="519" customFormat="1" x14ac:dyDescent="0.25">
      <c r="A212" s="457" t="s">
        <v>52</v>
      </c>
      <c r="B212" s="622" t="s">
        <v>693</v>
      </c>
      <c r="C212" s="466">
        <v>240</v>
      </c>
      <c r="D212" s="523">
        <f>'Функц. 2025-2027'!F788</f>
        <v>5405</v>
      </c>
      <c r="E212" s="523">
        <f>'Функц. 2025-2027'!H788</f>
        <v>0</v>
      </c>
      <c r="F212" s="523">
        <f>'Функц. 2025-2027'!J788</f>
        <v>0</v>
      </c>
      <c r="G212" s="526"/>
    </row>
    <row r="213" spans="1:7" s="134" customFormat="1" x14ac:dyDescent="0.25">
      <c r="A213" s="277" t="s">
        <v>601</v>
      </c>
      <c r="B213" s="156" t="s">
        <v>602</v>
      </c>
      <c r="C213" s="611"/>
      <c r="D213" s="27">
        <f t="shared" ref="D213:F216" si="61">D214</f>
        <v>124505.5</v>
      </c>
      <c r="E213" s="27">
        <f t="shared" si="61"/>
        <v>120743</v>
      </c>
      <c r="F213" s="27">
        <f t="shared" si="61"/>
        <v>122224</v>
      </c>
      <c r="G213" s="152"/>
    </row>
    <row r="214" spans="1:7" s="134" customFormat="1" x14ac:dyDescent="0.25">
      <c r="A214" s="277" t="s">
        <v>604</v>
      </c>
      <c r="B214" s="156" t="s">
        <v>603</v>
      </c>
      <c r="C214" s="611"/>
      <c r="D214" s="27">
        <f t="shared" si="61"/>
        <v>124505.5</v>
      </c>
      <c r="E214" s="27">
        <f t="shared" si="61"/>
        <v>120743</v>
      </c>
      <c r="F214" s="27">
        <f t="shared" si="61"/>
        <v>122224</v>
      </c>
      <c r="G214" s="152"/>
    </row>
    <row r="215" spans="1:7" s="134" customFormat="1" ht="31.5" x14ac:dyDescent="0.25">
      <c r="A215" s="277" t="s">
        <v>606</v>
      </c>
      <c r="B215" s="156" t="s">
        <v>605</v>
      </c>
      <c r="C215" s="611"/>
      <c r="D215" s="27">
        <f t="shared" si="61"/>
        <v>124505.5</v>
      </c>
      <c r="E215" s="27">
        <f t="shared" si="61"/>
        <v>120743</v>
      </c>
      <c r="F215" s="27">
        <f t="shared" si="61"/>
        <v>122224</v>
      </c>
      <c r="G215" s="152"/>
    </row>
    <row r="216" spans="1:7" s="134" customFormat="1" ht="31.5" x14ac:dyDescent="0.25">
      <c r="A216" s="529" t="s">
        <v>60</v>
      </c>
      <c r="B216" s="156" t="s">
        <v>605</v>
      </c>
      <c r="C216" s="611">
        <v>600</v>
      </c>
      <c r="D216" s="27">
        <f t="shared" si="61"/>
        <v>124505.5</v>
      </c>
      <c r="E216" s="27">
        <f t="shared" si="61"/>
        <v>120743</v>
      </c>
      <c r="F216" s="27">
        <f t="shared" si="61"/>
        <v>122224</v>
      </c>
      <c r="G216" s="152"/>
    </row>
    <row r="217" spans="1:7" s="134" customFormat="1" x14ac:dyDescent="0.25">
      <c r="A217" s="277" t="s">
        <v>130</v>
      </c>
      <c r="B217" s="156" t="s">
        <v>605</v>
      </c>
      <c r="C217" s="611">
        <v>620</v>
      </c>
      <c r="D217" s="27">
        <f>'Функц. 2025-2027'!F795</f>
        <v>124505.5</v>
      </c>
      <c r="E217" s="27">
        <f>'Функц. 2025-2027'!H795</f>
        <v>120743</v>
      </c>
      <c r="F217" s="27">
        <f>'Функц. 2025-2027'!J795</f>
        <v>122224</v>
      </c>
      <c r="G217" s="152"/>
    </row>
    <row r="218" spans="1:7" ht="18.75" x14ac:dyDescent="0.3">
      <c r="A218" s="396" t="s">
        <v>238</v>
      </c>
      <c r="B218" s="624" t="s">
        <v>138</v>
      </c>
      <c r="C218" s="612"/>
      <c r="D218" s="30">
        <f t="shared" ref="D218:F221" si="62">D219</f>
        <v>919</v>
      </c>
      <c r="E218" s="30">
        <f t="shared" si="62"/>
        <v>919</v>
      </c>
      <c r="F218" s="30">
        <f t="shared" si="62"/>
        <v>919</v>
      </c>
      <c r="G218" s="152"/>
    </row>
    <row r="219" spans="1:7" ht="31.5" x14ac:dyDescent="0.3">
      <c r="A219" s="275" t="s">
        <v>525</v>
      </c>
      <c r="B219" s="156" t="s">
        <v>239</v>
      </c>
      <c r="C219" s="612"/>
      <c r="D219" s="27">
        <f t="shared" si="62"/>
        <v>919</v>
      </c>
      <c r="E219" s="27">
        <f t="shared" si="62"/>
        <v>919</v>
      </c>
      <c r="F219" s="27">
        <f t="shared" si="62"/>
        <v>919</v>
      </c>
      <c r="G219" s="152"/>
    </row>
    <row r="220" spans="1:7" ht="18.75" x14ac:dyDescent="0.3">
      <c r="A220" s="258" t="s">
        <v>526</v>
      </c>
      <c r="B220" s="156" t="s">
        <v>240</v>
      </c>
      <c r="C220" s="612"/>
      <c r="D220" s="27">
        <f t="shared" si="62"/>
        <v>919</v>
      </c>
      <c r="E220" s="27">
        <f t="shared" si="62"/>
        <v>919</v>
      </c>
      <c r="F220" s="27">
        <f t="shared" si="62"/>
        <v>919</v>
      </c>
      <c r="G220" s="152"/>
    </row>
    <row r="221" spans="1:7" ht="31.5" x14ac:dyDescent="0.25">
      <c r="A221" s="258" t="s">
        <v>422</v>
      </c>
      <c r="B221" s="156" t="s">
        <v>241</v>
      </c>
      <c r="C221" s="450"/>
      <c r="D221" s="27">
        <f>D222</f>
        <v>919</v>
      </c>
      <c r="E221" s="523">
        <f t="shared" si="62"/>
        <v>919</v>
      </c>
      <c r="F221" s="523">
        <f t="shared" si="62"/>
        <v>919</v>
      </c>
      <c r="G221" s="152"/>
    </row>
    <row r="222" spans="1:7" x14ac:dyDescent="0.25">
      <c r="A222" s="277" t="s">
        <v>120</v>
      </c>
      <c r="B222" s="156" t="s">
        <v>241</v>
      </c>
      <c r="C222" s="411">
        <v>200</v>
      </c>
      <c r="D222" s="27">
        <f>D223</f>
        <v>919</v>
      </c>
      <c r="E222" s="27">
        <f>E223</f>
        <v>919</v>
      </c>
      <c r="F222" s="27">
        <f>F223</f>
        <v>919</v>
      </c>
      <c r="G222" s="152"/>
    </row>
    <row r="223" spans="1:7" x14ac:dyDescent="0.25">
      <c r="A223" s="277" t="s">
        <v>52</v>
      </c>
      <c r="B223" s="156" t="s">
        <v>241</v>
      </c>
      <c r="C223" s="450">
        <v>240</v>
      </c>
      <c r="D223" s="27">
        <f>'Функц. 2025-2027'!F270</f>
        <v>919</v>
      </c>
      <c r="E223" s="27">
        <f>'Функц. 2025-2027'!H270</f>
        <v>919</v>
      </c>
      <c r="F223" s="27">
        <f>'Функц. 2025-2027'!J270</f>
        <v>919</v>
      </c>
      <c r="G223" s="152"/>
    </row>
    <row r="224" spans="1:7" s="519" customFormat="1" x14ac:dyDescent="0.25">
      <c r="A224" s="257" t="s">
        <v>697</v>
      </c>
      <c r="B224" s="624" t="s">
        <v>698</v>
      </c>
      <c r="C224" s="610"/>
      <c r="D224" s="524">
        <f>D225</f>
        <v>134</v>
      </c>
      <c r="E224" s="524">
        <f t="shared" ref="E224:F227" si="63">E225</f>
        <v>134</v>
      </c>
      <c r="F224" s="524">
        <f t="shared" si="63"/>
        <v>134</v>
      </c>
      <c r="G224" s="539"/>
    </row>
    <row r="225" spans="1:7" s="525" customFormat="1" x14ac:dyDescent="0.25">
      <c r="A225" s="529" t="s">
        <v>699</v>
      </c>
      <c r="B225" s="156" t="s">
        <v>700</v>
      </c>
      <c r="C225" s="450"/>
      <c r="D225" s="523">
        <f>D226</f>
        <v>134</v>
      </c>
      <c r="E225" s="523">
        <f t="shared" si="63"/>
        <v>134</v>
      </c>
      <c r="F225" s="523">
        <f t="shared" si="63"/>
        <v>134</v>
      </c>
      <c r="G225" s="526"/>
    </row>
    <row r="226" spans="1:7" s="525" customFormat="1" x14ac:dyDescent="0.25">
      <c r="A226" s="529" t="s">
        <v>701</v>
      </c>
      <c r="B226" s="156" t="s">
        <v>702</v>
      </c>
      <c r="C226" s="450"/>
      <c r="D226" s="523">
        <f>D227</f>
        <v>134</v>
      </c>
      <c r="E226" s="523">
        <f t="shared" si="63"/>
        <v>134</v>
      </c>
      <c r="F226" s="523">
        <f t="shared" si="63"/>
        <v>134</v>
      </c>
      <c r="G226" s="526"/>
    </row>
    <row r="227" spans="1:7" s="525" customFormat="1" ht="24.75" customHeight="1" x14ac:dyDescent="0.25">
      <c r="A227" s="529" t="s">
        <v>759</v>
      </c>
      <c r="B227" s="156" t="s">
        <v>703</v>
      </c>
      <c r="C227" s="450"/>
      <c r="D227" s="523">
        <f>D228</f>
        <v>134</v>
      </c>
      <c r="E227" s="523">
        <f t="shared" si="63"/>
        <v>134</v>
      </c>
      <c r="F227" s="523">
        <f t="shared" si="63"/>
        <v>134</v>
      </c>
      <c r="G227" s="526"/>
    </row>
    <row r="228" spans="1:7" s="525" customFormat="1" ht="31.5" x14ac:dyDescent="0.25">
      <c r="A228" s="381" t="s">
        <v>60</v>
      </c>
      <c r="B228" s="156" t="s">
        <v>703</v>
      </c>
      <c r="C228" s="450">
        <v>600</v>
      </c>
      <c r="D228" s="523">
        <f>D229</f>
        <v>134</v>
      </c>
      <c r="E228" s="523">
        <f t="shared" ref="E228:F228" si="64">E229</f>
        <v>134</v>
      </c>
      <c r="F228" s="523">
        <f t="shared" si="64"/>
        <v>134</v>
      </c>
      <c r="G228" s="526"/>
    </row>
    <row r="229" spans="1:7" s="525" customFormat="1" x14ac:dyDescent="0.25">
      <c r="A229" s="529" t="s">
        <v>61</v>
      </c>
      <c r="B229" s="156" t="s">
        <v>703</v>
      </c>
      <c r="C229" s="450">
        <v>610</v>
      </c>
      <c r="D229" s="523">
        <f>'Функц. 2025-2027'!F503</f>
        <v>134</v>
      </c>
      <c r="E229" s="523">
        <f>'Функц. 2025-2027'!H503</f>
        <v>134</v>
      </c>
      <c r="F229" s="523">
        <f>'Функц. 2025-2027'!J503</f>
        <v>134</v>
      </c>
      <c r="G229" s="526"/>
    </row>
    <row r="230" spans="1:7" s="134" customFormat="1" ht="31.5" x14ac:dyDescent="0.25">
      <c r="A230" s="399" t="s">
        <v>161</v>
      </c>
      <c r="B230" s="627" t="s">
        <v>102</v>
      </c>
      <c r="C230" s="603"/>
      <c r="D230" s="30">
        <f>D231+D259+D268+D281+D288+D293</f>
        <v>66787.600000000006</v>
      </c>
      <c r="E230" s="30">
        <f>E231+E259+E268+E281+E293+E288</f>
        <v>30390</v>
      </c>
      <c r="F230" s="30">
        <f>F231+F259+F268+F281+F293+F288</f>
        <v>28356.400000000001</v>
      </c>
      <c r="G230" s="152"/>
    </row>
    <row r="231" spans="1:7" s="134" customFormat="1" x14ac:dyDescent="0.25">
      <c r="A231" s="279" t="s">
        <v>162</v>
      </c>
      <c r="B231" s="26" t="s">
        <v>106</v>
      </c>
      <c r="C231" s="411"/>
      <c r="D231" s="27">
        <f>D232+D236+D240+D244</f>
        <v>36550.800000000003</v>
      </c>
      <c r="E231" s="27">
        <f>E232+E236+E240+E244</f>
        <v>17532</v>
      </c>
      <c r="F231" s="27">
        <f>F232+F236+F240+F244</f>
        <v>15462.4</v>
      </c>
      <c r="G231" s="152"/>
    </row>
    <row r="232" spans="1:7" s="134" customFormat="1" ht="31.5" x14ac:dyDescent="0.25">
      <c r="A232" s="281" t="s">
        <v>163</v>
      </c>
      <c r="B232" s="156" t="s">
        <v>123</v>
      </c>
      <c r="C232" s="411"/>
      <c r="D232" s="27">
        <f t="shared" ref="D232:F234" si="65">D233</f>
        <v>864.8</v>
      </c>
      <c r="E232" s="27">
        <f t="shared" si="65"/>
        <v>64.8</v>
      </c>
      <c r="F232" s="27">
        <f t="shared" si="65"/>
        <v>64.8</v>
      </c>
      <c r="G232" s="152"/>
    </row>
    <row r="233" spans="1:7" s="134" customFormat="1" ht="31.5" x14ac:dyDescent="0.25">
      <c r="A233" s="281" t="s">
        <v>164</v>
      </c>
      <c r="B233" s="156" t="s">
        <v>165</v>
      </c>
      <c r="C233" s="411"/>
      <c r="D233" s="27">
        <f>D234</f>
        <v>864.8</v>
      </c>
      <c r="E233" s="27">
        <f t="shared" si="65"/>
        <v>64.8</v>
      </c>
      <c r="F233" s="27">
        <f t="shared" si="65"/>
        <v>64.8</v>
      </c>
      <c r="G233" s="152"/>
    </row>
    <row r="234" spans="1:7" s="134" customFormat="1" ht="31.5" x14ac:dyDescent="0.25">
      <c r="A234" s="397" t="s">
        <v>60</v>
      </c>
      <c r="B234" s="156" t="s">
        <v>165</v>
      </c>
      <c r="C234" s="450">
        <v>600</v>
      </c>
      <c r="D234" s="27">
        <f t="shared" si="65"/>
        <v>864.8</v>
      </c>
      <c r="E234" s="27">
        <f t="shared" si="65"/>
        <v>64.8</v>
      </c>
      <c r="F234" s="27">
        <f t="shared" si="65"/>
        <v>64.8</v>
      </c>
      <c r="G234" s="152"/>
    </row>
    <row r="235" spans="1:7" s="134" customFormat="1" ht="31.5" x14ac:dyDescent="0.25">
      <c r="A235" s="397" t="s">
        <v>408</v>
      </c>
      <c r="B235" s="156" t="s">
        <v>165</v>
      </c>
      <c r="C235" s="450">
        <v>630</v>
      </c>
      <c r="D235" s="27">
        <f>'Функц. 2025-2027'!F258</f>
        <v>864.8</v>
      </c>
      <c r="E235" s="27">
        <f>'Функц. 2025-2027'!H258</f>
        <v>64.8</v>
      </c>
      <c r="F235" s="27">
        <f>'Функц. 2025-2027'!J258</f>
        <v>64.8</v>
      </c>
      <c r="G235" s="152"/>
    </row>
    <row r="236" spans="1:7" s="134" customFormat="1" ht="31.5" x14ac:dyDescent="0.25">
      <c r="A236" s="281" t="s">
        <v>527</v>
      </c>
      <c r="B236" s="156" t="s">
        <v>166</v>
      </c>
      <c r="C236" s="411"/>
      <c r="D236" s="27">
        <f t="shared" ref="D236:F237" si="66">D237</f>
        <v>295.2</v>
      </c>
      <c r="E236" s="27">
        <f t="shared" si="66"/>
        <v>295.2</v>
      </c>
      <c r="F236" s="27">
        <f t="shared" si="66"/>
        <v>295.2</v>
      </c>
      <c r="G236" s="152"/>
    </row>
    <row r="237" spans="1:7" s="134" customFormat="1" ht="31.5" x14ac:dyDescent="0.25">
      <c r="A237" s="279" t="s">
        <v>598</v>
      </c>
      <c r="B237" s="156" t="s">
        <v>599</v>
      </c>
      <c r="C237" s="411"/>
      <c r="D237" s="27">
        <f t="shared" si="66"/>
        <v>295.2</v>
      </c>
      <c r="E237" s="27">
        <f t="shared" si="66"/>
        <v>295.2</v>
      </c>
      <c r="F237" s="27">
        <f t="shared" si="66"/>
        <v>295.2</v>
      </c>
      <c r="G237" s="152"/>
    </row>
    <row r="238" spans="1:7" s="134" customFormat="1" x14ac:dyDescent="0.25">
      <c r="A238" s="277" t="s">
        <v>120</v>
      </c>
      <c r="B238" s="156" t="s">
        <v>599</v>
      </c>
      <c r="C238" s="450">
        <v>200</v>
      </c>
      <c r="D238" s="27">
        <f>D239</f>
        <v>295.2</v>
      </c>
      <c r="E238" s="27">
        <f>E239</f>
        <v>295.2</v>
      </c>
      <c r="F238" s="27">
        <f>F239</f>
        <v>295.2</v>
      </c>
      <c r="G238" s="152"/>
    </row>
    <row r="239" spans="1:7" s="134" customFormat="1" x14ac:dyDescent="0.25">
      <c r="A239" s="277" t="s">
        <v>52</v>
      </c>
      <c r="B239" s="156" t="s">
        <v>599</v>
      </c>
      <c r="C239" s="450">
        <v>240</v>
      </c>
      <c r="D239" s="27">
        <f>'Функц. 2025-2027'!F617</f>
        <v>295.2</v>
      </c>
      <c r="E239" s="27">
        <f>'Функц. 2025-2027'!H617</f>
        <v>295.2</v>
      </c>
      <c r="F239" s="27">
        <f>'Функц. 2025-2027'!J617</f>
        <v>295.2</v>
      </c>
      <c r="G239" s="152"/>
    </row>
    <row r="240" spans="1:7" s="134" customFormat="1" ht="31.5" x14ac:dyDescent="0.25">
      <c r="A240" s="281" t="s">
        <v>167</v>
      </c>
      <c r="B240" s="156" t="s">
        <v>168</v>
      </c>
      <c r="C240" s="450"/>
      <c r="D240" s="27">
        <f t="shared" ref="D240:F242" si="67">D241</f>
        <v>18479</v>
      </c>
      <c r="E240" s="27">
        <f t="shared" si="67"/>
        <v>12054</v>
      </c>
      <c r="F240" s="27">
        <f t="shared" si="67"/>
        <v>9984.4</v>
      </c>
      <c r="G240" s="152"/>
    </row>
    <row r="241" spans="1:7" s="134" customFormat="1" x14ac:dyDescent="0.25">
      <c r="A241" s="279" t="s">
        <v>169</v>
      </c>
      <c r="B241" s="156" t="s">
        <v>170</v>
      </c>
      <c r="C241" s="450"/>
      <c r="D241" s="27">
        <f t="shared" si="67"/>
        <v>18479</v>
      </c>
      <c r="E241" s="27">
        <f t="shared" si="67"/>
        <v>12054</v>
      </c>
      <c r="F241" s="27">
        <f t="shared" si="67"/>
        <v>9984.4</v>
      </c>
      <c r="G241" s="152"/>
    </row>
    <row r="242" spans="1:7" s="134" customFormat="1" x14ac:dyDescent="0.25">
      <c r="A242" s="277" t="s">
        <v>120</v>
      </c>
      <c r="B242" s="156" t="s">
        <v>170</v>
      </c>
      <c r="C242" s="450">
        <v>200</v>
      </c>
      <c r="D242" s="27">
        <f t="shared" si="67"/>
        <v>18479</v>
      </c>
      <c r="E242" s="27">
        <f t="shared" si="67"/>
        <v>12054</v>
      </c>
      <c r="F242" s="27">
        <f t="shared" si="67"/>
        <v>9984.4</v>
      </c>
      <c r="G242" s="152"/>
    </row>
    <row r="243" spans="1:7" s="134" customFormat="1" x14ac:dyDescent="0.25">
      <c r="A243" s="277" t="s">
        <v>52</v>
      </c>
      <c r="B243" s="156" t="s">
        <v>170</v>
      </c>
      <c r="C243" s="450">
        <v>240</v>
      </c>
      <c r="D243" s="27">
        <f>'Функц. 2025-2027'!F262</f>
        <v>18479</v>
      </c>
      <c r="E243" s="27">
        <f>'Функц. 2025-2027'!H262</f>
        <v>12054</v>
      </c>
      <c r="F243" s="27">
        <f>'Функц. 2025-2027'!J262</f>
        <v>9984.4</v>
      </c>
      <c r="G243" s="152"/>
    </row>
    <row r="244" spans="1:7" s="134" customFormat="1" x14ac:dyDescent="0.25">
      <c r="A244" s="278" t="s">
        <v>528</v>
      </c>
      <c r="B244" s="26" t="s">
        <v>335</v>
      </c>
      <c r="C244" s="531"/>
      <c r="D244" s="27">
        <f>D245+D248+D251+D256</f>
        <v>16911.8</v>
      </c>
      <c r="E244" s="27">
        <f>E245+E248+E251+E256</f>
        <v>5118</v>
      </c>
      <c r="F244" s="27">
        <f>F245+F248+F251+F256</f>
        <v>5118</v>
      </c>
      <c r="G244" s="152"/>
    </row>
    <row r="245" spans="1:7" s="134" customFormat="1" x14ac:dyDescent="0.25">
      <c r="A245" s="278" t="s">
        <v>246</v>
      </c>
      <c r="B245" s="156" t="s">
        <v>334</v>
      </c>
      <c r="C245" s="411"/>
      <c r="D245" s="27">
        <f t="shared" ref="D245:F246" si="68">D246</f>
        <v>607.70000000000005</v>
      </c>
      <c r="E245" s="27">
        <f t="shared" si="68"/>
        <v>0</v>
      </c>
      <c r="F245" s="27">
        <f t="shared" si="68"/>
        <v>0</v>
      </c>
      <c r="G245" s="152"/>
    </row>
    <row r="246" spans="1:7" s="134" customFormat="1" x14ac:dyDescent="0.25">
      <c r="A246" s="397" t="s">
        <v>120</v>
      </c>
      <c r="B246" s="156" t="s">
        <v>334</v>
      </c>
      <c r="C246" s="450">
        <v>200</v>
      </c>
      <c r="D246" s="27">
        <f t="shared" si="68"/>
        <v>607.70000000000005</v>
      </c>
      <c r="E246" s="27">
        <f t="shared" si="68"/>
        <v>0</v>
      </c>
      <c r="F246" s="27">
        <f t="shared" si="68"/>
        <v>0</v>
      </c>
      <c r="G246" s="152"/>
    </row>
    <row r="247" spans="1:7" s="134" customFormat="1" x14ac:dyDescent="0.25">
      <c r="A247" s="397" t="s">
        <v>52</v>
      </c>
      <c r="B247" s="156" t="s">
        <v>334</v>
      </c>
      <c r="C247" s="450">
        <v>240</v>
      </c>
      <c r="D247" s="27">
        <f>'Функц. 2025-2027'!F330</f>
        <v>607.70000000000005</v>
      </c>
      <c r="E247" s="27">
        <f>'Функц. 2025-2027'!H330</f>
        <v>0</v>
      </c>
      <c r="F247" s="27">
        <f>'Функц. 2025-2027'!J330</f>
        <v>0</v>
      </c>
      <c r="G247" s="152"/>
    </row>
    <row r="248" spans="1:7" x14ac:dyDescent="0.25">
      <c r="A248" s="281" t="s">
        <v>248</v>
      </c>
      <c r="B248" s="26" t="s">
        <v>356</v>
      </c>
      <c r="C248" s="531"/>
      <c r="D248" s="27">
        <f t="shared" ref="D248:F249" si="69">D249</f>
        <v>8549</v>
      </c>
      <c r="E248" s="27">
        <f t="shared" si="69"/>
        <v>0</v>
      </c>
      <c r="F248" s="27">
        <f t="shared" si="69"/>
        <v>0</v>
      </c>
      <c r="G248" s="152"/>
    </row>
    <row r="249" spans="1:7" x14ac:dyDescent="0.25">
      <c r="A249" s="277" t="s">
        <v>120</v>
      </c>
      <c r="B249" s="26" t="s">
        <v>356</v>
      </c>
      <c r="C249" s="531" t="s">
        <v>37</v>
      </c>
      <c r="D249" s="27">
        <f t="shared" si="69"/>
        <v>8549</v>
      </c>
      <c r="E249" s="27">
        <f t="shared" si="69"/>
        <v>0</v>
      </c>
      <c r="F249" s="27">
        <f t="shared" si="69"/>
        <v>0</v>
      </c>
      <c r="G249" s="152"/>
    </row>
    <row r="250" spans="1:7" x14ac:dyDescent="0.25">
      <c r="A250" s="277" t="s">
        <v>52</v>
      </c>
      <c r="B250" s="26" t="s">
        <v>356</v>
      </c>
      <c r="C250" s="531" t="s">
        <v>65</v>
      </c>
      <c r="D250" s="27">
        <f>'Функц. 2025-2027'!F396</f>
        <v>8549</v>
      </c>
      <c r="E250" s="27">
        <f>'Функц. 2025-2027'!H396</f>
        <v>0</v>
      </c>
      <c r="F250" s="27">
        <f>'Функц. 2025-2027'!J396</f>
        <v>0</v>
      </c>
      <c r="G250" s="152"/>
    </row>
    <row r="251" spans="1:7" ht="31.5" x14ac:dyDescent="0.25">
      <c r="A251" s="280" t="s">
        <v>247</v>
      </c>
      <c r="B251" s="26" t="s">
        <v>337</v>
      </c>
      <c r="C251" s="531"/>
      <c r="D251" s="27">
        <f>D252+D254</f>
        <v>7378.0999999999995</v>
      </c>
      <c r="E251" s="523">
        <f t="shared" ref="E251:F251" si="70">E252+E254</f>
        <v>4741</v>
      </c>
      <c r="F251" s="523">
        <f t="shared" si="70"/>
        <v>4741</v>
      </c>
      <c r="G251" s="152"/>
    </row>
    <row r="252" spans="1:7" ht="47.25" x14ac:dyDescent="0.25">
      <c r="A252" s="277" t="s">
        <v>41</v>
      </c>
      <c r="B252" s="26" t="s">
        <v>337</v>
      </c>
      <c r="C252" s="531" t="s">
        <v>127</v>
      </c>
      <c r="D252" s="27">
        <f>D253</f>
        <v>6478.7</v>
      </c>
      <c r="E252" s="27">
        <f>E253</f>
        <v>3841.6</v>
      </c>
      <c r="F252" s="27">
        <f>F253</f>
        <v>3841.6</v>
      </c>
      <c r="G252" s="152"/>
    </row>
    <row r="253" spans="1:7" x14ac:dyDescent="0.25">
      <c r="A253" s="277" t="s">
        <v>68</v>
      </c>
      <c r="B253" s="26" t="s">
        <v>337</v>
      </c>
      <c r="C253" s="531" t="s">
        <v>128</v>
      </c>
      <c r="D253" s="27">
        <f>'Функц. 2025-2027'!F399</f>
        <v>6478.7</v>
      </c>
      <c r="E253" s="27">
        <f>'Функц. 2025-2027'!H399</f>
        <v>3841.6</v>
      </c>
      <c r="F253" s="27">
        <f>'Функц. 2025-2027'!J399</f>
        <v>3841.6</v>
      </c>
      <c r="G253" s="152"/>
    </row>
    <row r="254" spans="1:7" x14ac:dyDescent="0.25">
      <c r="A254" s="277" t="s">
        <v>120</v>
      </c>
      <c r="B254" s="26" t="s">
        <v>337</v>
      </c>
      <c r="C254" s="531" t="s">
        <v>37</v>
      </c>
      <c r="D254" s="27">
        <f>D255</f>
        <v>899.4</v>
      </c>
      <c r="E254" s="27">
        <f>E255</f>
        <v>899.4</v>
      </c>
      <c r="F254" s="27">
        <f>F255</f>
        <v>899.4</v>
      </c>
      <c r="G254" s="152"/>
    </row>
    <row r="255" spans="1:7" x14ac:dyDescent="0.25">
      <c r="A255" s="277" t="s">
        <v>52</v>
      </c>
      <c r="B255" s="26" t="s">
        <v>337</v>
      </c>
      <c r="C255" s="531" t="s">
        <v>65</v>
      </c>
      <c r="D255" s="31">
        <f>'Функц. 2025-2027'!F401</f>
        <v>899.4</v>
      </c>
      <c r="E255" s="31">
        <f>'Функц. 2025-2027'!H401</f>
        <v>899.4</v>
      </c>
      <c r="F255" s="31">
        <f>'Функц. 2025-2027'!J401</f>
        <v>899.4</v>
      </c>
      <c r="G255" s="152"/>
    </row>
    <row r="256" spans="1:7" s="177" customFormat="1" ht="47.25" x14ac:dyDescent="0.25">
      <c r="A256" s="529" t="s">
        <v>360</v>
      </c>
      <c r="B256" s="26" t="s">
        <v>359</v>
      </c>
      <c r="C256" s="450"/>
      <c r="D256" s="31">
        <f t="shared" ref="D256:F257" si="71">D257</f>
        <v>377</v>
      </c>
      <c r="E256" s="31">
        <f t="shared" si="71"/>
        <v>377</v>
      </c>
      <c r="F256" s="31">
        <f t="shared" si="71"/>
        <v>377</v>
      </c>
      <c r="G256" s="152"/>
    </row>
    <row r="257" spans="1:7" s="177" customFormat="1" x14ac:dyDescent="0.25">
      <c r="A257" s="277" t="s">
        <v>120</v>
      </c>
      <c r="B257" s="26" t="s">
        <v>359</v>
      </c>
      <c r="C257" s="450">
        <v>200</v>
      </c>
      <c r="D257" s="31">
        <f t="shared" si="71"/>
        <v>377</v>
      </c>
      <c r="E257" s="31">
        <f t="shared" si="71"/>
        <v>377</v>
      </c>
      <c r="F257" s="31">
        <f t="shared" si="71"/>
        <v>377</v>
      </c>
      <c r="G257" s="152"/>
    </row>
    <row r="258" spans="1:7" s="177" customFormat="1" x14ac:dyDescent="0.25">
      <c r="A258" s="277" t="s">
        <v>52</v>
      </c>
      <c r="B258" s="26" t="s">
        <v>359</v>
      </c>
      <c r="C258" s="450">
        <v>240</v>
      </c>
      <c r="D258" s="31">
        <f>'Функц. 2025-2027'!F333</f>
        <v>377</v>
      </c>
      <c r="E258" s="31">
        <f>'Функц. 2025-2027'!H333</f>
        <v>377</v>
      </c>
      <c r="F258" s="31">
        <f>'Функц. 2025-2027'!J333</f>
        <v>377</v>
      </c>
      <c r="G258" s="152"/>
    </row>
    <row r="259" spans="1:7" s="134" customFormat="1" ht="31.5" x14ac:dyDescent="0.25">
      <c r="A259" s="463" t="s">
        <v>728</v>
      </c>
      <c r="B259" s="156" t="s">
        <v>107</v>
      </c>
      <c r="C259" s="531"/>
      <c r="D259" s="27">
        <f>D260+D264</f>
        <v>567</v>
      </c>
      <c r="E259" s="27">
        <f>E260+E264</f>
        <v>567</v>
      </c>
      <c r="F259" s="27">
        <f>F260+F264</f>
        <v>567</v>
      </c>
      <c r="G259" s="152"/>
    </row>
    <row r="260" spans="1:7" s="134" customFormat="1" ht="31.5" x14ac:dyDescent="0.25">
      <c r="A260" s="281" t="s">
        <v>729</v>
      </c>
      <c r="B260" s="156" t="s">
        <v>171</v>
      </c>
      <c r="C260" s="531"/>
      <c r="D260" s="27">
        <f>D261</f>
        <v>340</v>
      </c>
      <c r="E260" s="27">
        <f>E261</f>
        <v>340</v>
      </c>
      <c r="F260" s="27">
        <f>F261</f>
        <v>340</v>
      </c>
      <c r="G260" s="152"/>
    </row>
    <row r="261" spans="1:7" s="134" customFormat="1" ht="33.75" customHeight="1" x14ac:dyDescent="0.25">
      <c r="A261" s="281" t="s">
        <v>760</v>
      </c>
      <c r="B261" s="156" t="s">
        <v>555</v>
      </c>
      <c r="C261" s="531"/>
      <c r="D261" s="27">
        <f>D262</f>
        <v>340</v>
      </c>
      <c r="E261" s="27">
        <f t="shared" ref="D261:F262" si="72">E262</f>
        <v>340</v>
      </c>
      <c r="F261" s="27">
        <f t="shared" si="72"/>
        <v>340</v>
      </c>
      <c r="G261" s="152"/>
    </row>
    <row r="262" spans="1:7" s="134" customFormat="1" x14ac:dyDescent="0.25">
      <c r="A262" s="397" t="s">
        <v>120</v>
      </c>
      <c r="B262" s="156" t="s">
        <v>555</v>
      </c>
      <c r="C262" s="613" t="s">
        <v>37</v>
      </c>
      <c r="D262" s="27">
        <f t="shared" si="72"/>
        <v>340</v>
      </c>
      <c r="E262" s="27">
        <f t="shared" si="72"/>
        <v>340</v>
      </c>
      <c r="F262" s="27">
        <f t="shared" si="72"/>
        <v>340</v>
      </c>
      <c r="G262" s="152"/>
    </row>
    <row r="263" spans="1:7" s="134" customFormat="1" x14ac:dyDescent="0.25">
      <c r="A263" s="397" t="s">
        <v>52</v>
      </c>
      <c r="B263" s="156" t="s">
        <v>555</v>
      </c>
      <c r="C263" s="613" t="s">
        <v>65</v>
      </c>
      <c r="D263" s="27">
        <f>'Функц. 2025-2027'!F228</f>
        <v>340</v>
      </c>
      <c r="E263" s="27">
        <f>'Функц. 2025-2027'!H228</f>
        <v>340</v>
      </c>
      <c r="F263" s="27">
        <f>'Функц. 2025-2027'!J228</f>
        <v>340</v>
      </c>
      <c r="G263" s="152"/>
    </row>
    <row r="264" spans="1:7" s="134" customFormat="1" ht="47.25" x14ac:dyDescent="0.25">
      <c r="A264" s="457" t="s">
        <v>731</v>
      </c>
      <c r="B264" s="156" t="s">
        <v>556</v>
      </c>
      <c r="C264" s="531"/>
      <c r="D264" s="27">
        <f>D265</f>
        <v>227</v>
      </c>
      <c r="E264" s="27">
        <f t="shared" ref="E264:F266" si="73">E265</f>
        <v>227</v>
      </c>
      <c r="F264" s="27">
        <f t="shared" si="73"/>
        <v>227</v>
      </c>
      <c r="G264" s="152"/>
    </row>
    <row r="265" spans="1:7" s="134" customFormat="1" ht="33.75" customHeight="1" x14ac:dyDescent="0.25">
      <c r="A265" s="529" t="s">
        <v>760</v>
      </c>
      <c r="B265" s="156" t="s">
        <v>557</v>
      </c>
      <c r="C265" s="531"/>
      <c r="D265" s="27">
        <f>D266</f>
        <v>227</v>
      </c>
      <c r="E265" s="27">
        <f t="shared" si="73"/>
        <v>227</v>
      </c>
      <c r="F265" s="27">
        <f t="shared" si="73"/>
        <v>227</v>
      </c>
      <c r="G265" s="152"/>
    </row>
    <row r="266" spans="1:7" s="134" customFormat="1" x14ac:dyDescent="0.25">
      <c r="A266" s="529" t="s">
        <v>120</v>
      </c>
      <c r="B266" s="156" t="s">
        <v>557</v>
      </c>
      <c r="C266" s="531" t="s">
        <v>37</v>
      </c>
      <c r="D266" s="27">
        <f>D267</f>
        <v>227</v>
      </c>
      <c r="E266" s="27">
        <f t="shared" si="73"/>
        <v>227</v>
      </c>
      <c r="F266" s="27">
        <f t="shared" si="73"/>
        <v>227</v>
      </c>
      <c r="G266" s="152"/>
    </row>
    <row r="267" spans="1:7" s="134" customFormat="1" x14ac:dyDescent="0.25">
      <c r="A267" s="529" t="s">
        <v>52</v>
      </c>
      <c r="B267" s="156" t="s">
        <v>557</v>
      </c>
      <c r="C267" s="531" t="s">
        <v>65</v>
      </c>
      <c r="D267" s="27">
        <f>'Функц. 2025-2027'!F232</f>
        <v>227</v>
      </c>
      <c r="E267" s="27">
        <f>'Функц. 2025-2027'!H232</f>
        <v>227</v>
      </c>
      <c r="F267" s="27">
        <f>'Функц. 2025-2027'!J232</f>
        <v>227</v>
      </c>
      <c r="G267" s="152"/>
    </row>
    <row r="268" spans="1:7" s="134" customFormat="1" ht="31.5" x14ac:dyDescent="0.25">
      <c r="A268" s="279" t="s">
        <v>583</v>
      </c>
      <c r="B268" s="156" t="s">
        <v>103</v>
      </c>
      <c r="C268" s="411"/>
      <c r="D268" s="27">
        <f>D269+D277+D273</f>
        <v>1277</v>
      </c>
      <c r="E268" s="523">
        <f t="shared" ref="E268:F268" si="74">E269+E277+E273</f>
        <v>1177</v>
      </c>
      <c r="F268" s="523">
        <f t="shared" si="74"/>
        <v>1177</v>
      </c>
      <c r="G268" s="152"/>
    </row>
    <row r="269" spans="1:7" s="134" customFormat="1" ht="63" x14ac:dyDescent="0.25">
      <c r="A269" s="281" t="s">
        <v>585</v>
      </c>
      <c r="B269" s="156" t="s">
        <v>124</v>
      </c>
      <c r="C269" s="411"/>
      <c r="D269" s="27">
        <f t="shared" ref="D269:F271" si="75">D270</f>
        <v>727</v>
      </c>
      <c r="E269" s="27">
        <f t="shared" si="75"/>
        <v>727</v>
      </c>
      <c r="F269" s="27">
        <f t="shared" si="75"/>
        <v>727</v>
      </c>
      <c r="G269" s="152"/>
    </row>
    <row r="270" spans="1:7" s="134" customFormat="1" ht="31.5" x14ac:dyDescent="0.25">
      <c r="A270" s="281" t="s">
        <v>174</v>
      </c>
      <c r="B270" s="156" t="s">
        <v>175</v>
      </c>
      <c r="C270" s="411"/>
      <c r="D270" s="27">
        <f t="shared" si="75"/>
        <v>727</v>
      </c>
      <c r="E270" s="27">
        <f t="shared" si="75"/>
        <v>727</v>
      </c>
      <c r="F270" s="27">
        <f t="shared" si="75"/>
        <v>727</v>
      </c>
      <c r="G270" s="152"/>
    </row>
    <row r="271" spans="1:7" s="134" customFormat="1" x14ac:dyDescent="0.25">
      <c r="A271" s="277" t="s">
        <v>120</v>
      </c>
      <c r="B271" s="156" t="s">
        <v>175</v>
      </c>
      <c r="C271" s="411">
        <v>200</v>
      </c>
      <c r="D271" s="27">
        <f t="shared" si="75"/>
        <v>727</v>
      </c>
      <c r="E271" s="27">
        <f t="shared" si="75"/>
        <v>727</v>
      </c>
      <c r="F271" s="27">
        <f t="shared" si="75"/>
        <v>727</v>
      </c>
      <c r="G271" s="152"/>
    </row>
    <row r="272" spans="1:7" s="134" customFormat="1" x14ac:dyDescent="0.25">
      <c r="A272" s="277" t="s">
        <v>52</v>
      </c>
      <c r="B272" s="156" t="s">
        <v>175</v>
      </c>
      <c r="C272" s="411">
        <v>240</v>
      </c>
      <c r="D272" s="27">
        <f>'Функц. 2025-2027'!F213</f>
        <v>727</v>
      </c>
      <c r="E272" s="27">
        <f>'Функц. 2025-2027'!H213</f>
        <v>727</v>
      </c>
      <c r="F272" s="27">
        <f>'Функц. 2025-2027'!J213</f>
        <v>727</v>
      </c>
      <c r="G272" s="152"/>
    </row>
    <row r="273" spans="1:7" s="519" customFormat="1" ht="31.5" x14ac:dyDescent="0.25">
      <c r="A273" s="457" t="s">
        <v>682</v>
      </c>
      <c r="B273" s="622" t="s">
        <v>734</v>
      </c>
      <c r="C273" s="462"/>
      <c r="D273" s="523">
        <f>D274</f>
        <v>100</v>
      </c>
      <c r="E273" s="523">
        <f t="shared" ref="E273:F275" si="76">E274</f>
        <v>0</v>
      </c>
      <c r="F273" s="523">
        <f t="shared" si="76"/>
        <v>0</v>
      </c>
      <c r="G273" s="526"/>
    </row>
    <row r="274" spans="1:7" s="519" customFormat="1" ht="31.5" x14ac:dyDescent="0.25">
      <c r="A274" s="457" t="s">
        <v>683</v>
      </c>
      <c r="B274" s="622" t="s">
        <v>684</v>
      </c>
      <c r="C274" s="462"/>
      <c r="D274" s="523">
        <f>D275</f>
        <v>100</v>
      </c>
      <c r="E274" s="523">
        <f t="shared" si="76"/>
        <v>0</v>
      </c>
      <c r="F274" s="523">
        <f t="shared" si="76"/>
        <v>0</v>
      </c>
      <c r="G274" s="526"/>
    </row>
    <row r="275" spans="1:7" s="519" customFormat="1" x14ac:dyDescent="0.25">
      <c r="A275" s="457" t="s">
        <v>120</v>
      </c>
      <c r="B275" s="622" t="s">
        <v>684</v>
      </c>
      <c r="C275" s="462">
        <v>200</v>
      </c>
      <c r="D275" s="523">
        <f>D276</f>
        <v>100</v>
      </c>
      <c r="E275" s="523">
        <f t="shared" si="76"/>
        <v>0</v>
      </c>
      <c r="F275" s="523">
        <f t="shared" si="76"/>
        <v>0</v>
      </c>
      <c r="G275" s="526"/>
    </row>
    <row r="276" spans="1:7" s="519" customFormat="1" x14ac:dyDescent="0.25">
      <c r="A276" s="529" t="s">
        <v>52</v>
      </c>
      <c r="B276" s="622" t="s">
        <v>684</v>
      </c>
      <c r="C276" s="462">
        <v>240</v>
      </c>
      <c r="D276" s="523">
        <f>'Функц. 2025-2027'!F217</f>
        <v>100</v>
      </c>
      <c r="E276" s="523">
        <f>'Функц. 2025-2027'!H217</f>
        <v>0</v>
      </c>
      <c r="F276" s="523">
        <f>'Функц. 2025-2027'!J217</f>
        <v>0</v>
      </c>
      <c r="G276" s="526"/>
    </row>
    <row r="277" spans="1:7" s="134" customFormat="1" ht="47.25" x14ac:dyDescent="0.25">
      <c r="A277" s="260" t="s">
        <v>559</v>
      </c>
      <c r="B277" s="156" t="s">
        <v>558</v>
      </c>
      <c r="C277" s="531"/>
      <c r="D277" s="27">
        <f t="shared" ref="D277:F279" si="77">D278</f>
        <v>450</v>
      </c>
      <c r="E277" s="27">
        <f t="shared" si="77"/>
        <v>450</v>
      </c>
      <c r="F277" s="27">
        <f t="shared" si="77"/>
        <v>450</v>
      </c>
      <c r="G277" s="152"/>
    </row>
    <row r="278" spans="1:7" s="134" customFormat="1" ht="31.5" x14ac:dyDescent="0.25">
      <c r="A278" s="261" t="s">
        <v>560</v>
      </c>
      <c r="B278" s="156" t="s">
        <v>561</v>
      </c>
      <c r="C278" s="531"/>
      <c r="D278" s="27">
        <f t="shared" si="77"/>
        <v>450</v>
      </c>
      <c r="E278" s="27">
        <f t="shared" si="77"/>
        <v>450</v>
      </c>
      <c r="F278" s="27">
        <f t="shared" si="77"/>
        <v>450</v>
      </c>
      <c r="G278" s="152"/>
    </row>
    <row r="279" spans="1:7" s="134" customFormat="1" x14ac:dyDescent="0.25">
      <c r="A279" s="529" t="s">
        <v>120</v>
      </c>
      <c r="B279" s="156" t="s">
        <v>561</v>
      </c>
      <c r="C279" s="531" t="s">
        <v>37</v>
      </c>
      <c r="D279" s="27">
        <f t="shared" si="77"/>
        <v>450</v>
      </c>
      <c r="E279" s="27">
        <f t="shared" si="77"/>
        <v>450</v>
      </c>
      <c r="F279" s="27">
        <f t="shared" si="77"/>
        <v>450</v>
      </c>
      <c r="G279" s="152"/>
    </row>
    <row r="280" spans="1:7" s="134" customFormat="1" x14ac:dyDescent="0.25">
      <c r="A280" s="529" t="s">
        <v>52</v>
      </c>
      <c r="B280" s="156" t="s">
        <v>561</v>
      </c>
      <c r="C280" s="531" t="s">
        <v>65</v>
      </c>
      <c r="D280" s="27">
        <f>'Функц. 2025-2027'!F221</f>
        <v>450</v>
      </c>
      <c r="E280" s="27">
        <f>'Функц. 2025-2027'!H221</f>
        <v>450</v>
      </c>
      <c r="F280" s="27">
        <f>'Функц. 2025-2027'!J221</f>
        <v>450</v>
      </c>
      <c r="G280" s="152"/>
    </row>
    <row r="281" spans="1:7" s="134" customFormat="1" ht="31.5" x14ac:dyDescent="0.25">
      <c r="A281" s="258" t="s">
        <v>357</v>
      </c>
      <c r="B281" s="156" t="s">
        <v>104</v>
      </c>
      <c r="C281" s="450"/>
      <c r="D281" s="27">
        <f t="shared" ref="D281:F284" si="78">D282</f>
        <v>694</v>
      </c>
      <c r="E281" s="27">
        <f t="shared" si="78"/>
        <v>694</v>
      </c>
      <c r="F281" s="27">
        <f t="shared" si="78"/>
        <v>694</v>
      </c>
      <c r="G281" s="152"/>
    </row>
    <row r="282" spans="1:7" s="134" customFormat="1" ht="31.5" x14ac:dyDescent="0.25">
      <c r="A282" s="281" t="s">
        <v>562</v>
      </c>
      <c r="B282" s="156" t="s">
        <v>125</v>
      </c>
      <c r="C282" s="531"/>
      <c r="D282" s="27">
        <f>D283+D286</f>
        <v>694</v>
      </c>
      <c r="E282" s="523">
        <f t="shared" ref="E282:F282" si="79">E283+E286</f>
        <v>694</v>
      </c>
      <c r="F282" s="523">
        <f t="shared" si="79"/>
        <v>694</v>
      </c>
      <c r="G282" s="152"/>
    </row>
    <row r="283" spans="1:7" s="134" customFormat="1" ht="31.5" x14ac:dyDescent="0.25">
      <c r="A283" s="277" t="s">
        <v>761</v>
      </c>
      <c r="B283" s="156" t="s">
        <v>173</v>
      </c>
      <c r="C283" s="450"/>
      <c r="D283" s="27">
        <f>D284</f>
        <v>355.5</v>
      </c>
      <c r="E283" s="523">
        <f t="shared" si="78"/>
        <v>355.5</v>
      </c>
      <c r="F283" s="523">
        <f t="shared" si="78"/>
        <v>355.5</v>
      </c>
      <c r="G283" s="152"/>
    </row>
    <row r="284" spans="1:7" s="134" customFormat="1" x14ac:dyDescent="0.25">
      <c r="A284" s="277" t="s">
        <v>120</v>
      </c>
      <c r="B284" s="156" t="s">
        <v>173</v>
      </c>
      <c r="C284" s="531" t="s">
        <v>37</v>
      </c>
      <c r="D284" s="27">
        <f t="shared" si="78"/>
        <v>355.5</v>
      </c>
      <c r="E284" s="27">
        <f t="shared" si="78"/>
        <v>355.5</v>
      </c>
      <c r="F284" s="27">
        <f t="shared" si="78"/>
        <v>355.5</v>
      </c>
      <c r="G284" s="152"/>
    </row>
    <row r="285" spans="1:7" s="134" customFormat="1" x14ac:dyDescent="0.25">
      <c r="A285" s="277" t="s">
        <v>52</v>
      </c>
      <c r="B285" s="156" t="s">
        <v>173</v>
      </c>
      <c r="C285" s="531" t="s">
        <v>65</v>
      </c>
      <c r="D285" s="27">
        <f>'Функц. 2025-2027'!F237</f>
        <v>355.5</v>
      </c>
      <c r="E285" s="27">
        <f>'Функц. 2025-2027'!H237</f>
        <v>355.5</v>
      </c>
      <c r="F285" s="27">
        <f>'Функц. 2025-2027'!J237</f>
        <v>355.5</v>
      </c>
      <c r="G285" s="152"/>
    </row>
    <row r="286" spans="1:7" s="519" customFormat="1" ht="31.5" x14ac:dyDescent="0.25">
      <c r="A286" s="529" t="s">
        <v>60</v>
      </c>
      <c r="B286" s="156" t="s">
        <v>173</v>
      </c>
      <c r="C286" s="531" t="s">
        <v>387</v>
      </c>
      <c r="D286" s="523">
        <f>D287</f>
        <v>338.5</v>
      </c>
      <c r="E286" s="523">
        <f t="shared" ref="E286:F286" si="80">E287</f>
        <v>338.5</v>
      </c>
      <c r="F286" s="523">
        <f t="shared" si="80"/>
        <v>338.5</v>
      </c>
      <c r="G286" s="526"/>
    </row>
    <row r="287" spans="1:7" s="519" customFormat="1" x14ac:dyDescent="0.25">
      <c r="A287" s="529" t="s">
        <v>61</v>
      </c>
      <c r="B287" s="156" t="s">
        <v>173</v>
      </c>
      <c r="C287" s="531" t="s">
        <v>388</v>
      </c>
      <c r="D287" s="523">
        <f>'Функц. 2025-2027'!F239</f>
        <v>338.5</v>
      </c>
      <c r="E287" s="523">
        <f>'Функц. 2025-2027'!H239</f>
        <v>338.5</v>
      </c>
      <c r="F287" s="523">
        <f>'Функц. 2025-2027'!J239</f>
        <v>338.5</v>
      </c>
      <c r="G287" s="526"/>
    </row>
    <row r="288" spans="1:7" s="134" customFormat="1" ht="31.5" x14ac:dyDescent="0.25">
      <c r="A288" s="529" t="s">
        <v>563</v>
      </c>
      <c r="B288" s="156" t="s">
        <v>108</v>
      </c>
      <c r="C288" s="531"/>
      <c r="D288" s="27">
        <f t="shared" ref="D288:F290" si="81">D289</f>
        <v>770</v>
      </c>
      <c r="E288" s="27">
        <f t="shared" si="81"/>
        <v>770</v>
      </c>
      <c r="F288" s="27">
        <f t="shared" si="81"/>
        <v>770</v>
      </c>
      <c r="G288" s="152"/>
    </row>
    <row r="289" spans="1:7" s="134" customFormat="1" ht="31.5" x14ac:dyDescent="0.25">
      <c r="A289" s="529" t="s">
        <v>564</v>
      </c>
      <c r="B289" s="156" t="s">
        <v>565</v>
      </c>
      <c r="C289" s="531"/>
      <c r="D289" s="27">
        <f t="shared" si="81"/>
        <v>770</v>
      </c>
      <c r="E289" s="27">
        <f t="shared" si="81"/>
        <v>770</v>
      </c>
      <c r="F289" s="27">
        <f t="shared" si="81"/>
        <v>770</v>
      </c>
      <c r="G289" s="152"/>
    </row>
    <row r="290" spans="1:7" s="134" customFormat="1" ht="31.5" x14ac:dyDescent="0.25">
      <c r="A290" s="529" t="s">
        <v>172</v>
      </c>
      <c r="B290" s="156" t="s">
        <v>566</v>
      </c>
      <c r="C290" s="531"/>
      <c r="D290" s="27">
        <f>D291</f>
        <v>770</v>
      </c>
      <c r="E290" s="523">
        <f t="shared" si="81"/>
        <v>770</v>
      </c>
      <c r="F290" s="523">
        <f t="shared" si="81"/>
        <v>770</v>
      </c>
      <c r="G290" s="152"/>
    </row>
    <row r="291" spans="1:7" s="134" customFormat="1" ht="31.5" x14ac:dyDescent="0.25">
      <c r="A291" s="529" t="s">
        <v>60</v>
      </c>
      <c r="B291" s="156" t="s">
        <v>566</v>
      </c>
      <c r="C291" s="531" t="s">
        <v>387</v>
      </c>
      <c r="D291" s="27">
        <f>D292</f>
        <v>770</v>
      </c>
      <c r="E291" s="27">
        <f>E292</f>
        <v>770</v>
      </c>
      <c r="F291" s="27">
        <f>F292</f>
        <v>770</v>
      </c>
      <c r="G291" s="152"/>
    </row>
    <row r="292" spans="1:7" s="134" customFormat="1" x14ac:dyDescent="0.25">
      <c r="A292" s="529" t="s">
        <v>61</v>
      </c>
      <c r="B292" s="156" t="s">
        <v>566</v>
      </c>
      <c r="C292" s="531" t="s">
        <v>388</v>
      </c>
      <c r="D292" s="27">
        <f>'Функц. 2025-2027'!F244</f>
        <v>770</v>
      </c>
      <c r="E292" s="27">
        <f>'Функц. 2025-2027'!H244</f>
        <v>770</v>
      </c>
      <c r="F292" s="27">
        <f>'Функц. 2025-2027'!J244</f>
        <v>770</v>
      </c>
      <c r="G292" s="152"/>
    </row>
    <row r="293" spans="1:7" s="134" customFormat="1" x14ac:dyDescent="0.25">
      <c r="A293" s="281" t="s">
        <v>48</v>
      </c>
      <c r="B293" s="156" t="s">
        <v>105</v>
      </c>
      <c r="C293" s="531"/>
      <c r="D293" s="27">
        <f t="shared" ref="D293:F294" si="82">D294</f>
        <v>26928.799999999999</v>
      </c>
      <c r="E293" s="27">
        <f t="shared" si="82"/>
        <v>9650</v>
      </c>
      <c r="F293" s="27">
        <f t="shared" si="82"/>
        <v>9686</v>
      </c>
      <c r="G293" s="152"/>
    </row>
    <row r="294" spans="1:7" s="134" customFormat="1" ht="31.5" x14ac:dyDescent="0.25">
      <c r="A294" s="281" t="s">
        <v>269</v>
      </c>
      <c r="B294" s="156" t="s">
        <v>351</v>
      </c>
      <c r="C294" s="531"/>
      <c r="D294" s="27">
        <f t="shared" si="82"/>
        <v>26928.799999999999</v>
      </c>
      <c r="E294" s="27">
        <f t="shared" si="82"/>
        <v>9650</v>
      </c>
      <c r="F294" s="27">
        <f t="shared" si="82"/>
        <v>9686</v>
      </c>
      <c r="G294" s="152"/>
    </row>
    <row r="295" spans="1:7" s="134" customFormat="1" x14ac:dyDescent="0.25">
      <c r="A295" s="281" t="s">
        <v>176</v>
      </c>
      <c r="B295" s="156" t="s">
        <v>177</v>
      </c>
      <c r="C295" s="531"/>
      <c r="D295" s="27">
        <f>D296+D298</f>
        <v>26928.799999999999</v>
      </c>
      <c r="E295" s="27">
        <f>E296+E298</f>
        <v>9650</v>
      </c>
      <c r="F295" s="27">
        <f>F296+F298</f>
        <v>9686</v>
      </c>
      <c r="G295" s="152"/>
    </row>
    <row r="296" spans="1:7" s="134" customFormat="1" ht="47.25" x14ac:dyDescent="0.25">
      <c r="A296" s="277" t="s">
        <v>150</v>
      </c>
      <c r="B296" s="156" t="s">
        <v>177</v>
      </c>
      <c r="C296" s="531" t="s">
        <v>127</v>
      </c>
      <c r="D296" s="27">
        <f>D297</f>
        <v>25162.6</v>
      </c>
      <c r="E296" s="27">
        <f>E297</f>
        <v>7883.8</v>
      </c>
      <c r="F296" s="27">
        <f>F297</f>
        <v>7919.8</v>
      </c>
      <c r="G296" s="152"/>
    </row>
    <row r="297" spans="1:7" s="134" customFormat="1" x14ac:dyDescent="0.25">
      <c r="A297" s="277" t="s">
        <v>68</v>
      </c>
      <c r="B297" s="156" t="s">
        <v>177</v>
      </c>
      <c r="C297" s="531" t="s">
        <v>128</v>
      </c>
      <c r="D297" s="27">
        <f>'Функц. 2025-2027'!F249</f>
        <v>25162.6</v>
      </c>
      <c r="E297" s="27">
        <f>'Функц. 2025-2027'!H249</f>
        <v>7883.8</v>
      </c>
      <c r="F297" s="27">
        <f>'Функц. 2025-2027'!J249</f>
        <v>7919.8</v>
      </c>
      <c r="G297" s="152"/>
    </row>
    <row r="298" spans="1:7" s="134" customFormat="1" x14ac:dyDescent="0.25">
      <c r="A298" s="529" t="s">
        <v>120</v>
      </c>
      <c r="B298" s="156" t="s">
        <v>177</v>
      </c>
      <c r="C298" s="435" t="s">
        <v>37</v>
      </c>
      <c r="D298" s="27">
        <f>D299</f>
        <v>1766.2</v>
      </c>
      <c r="E298" s="27">
        <f>E299</f>
        <v>1766.2</v>
      </c>
      <c r="F298" s="27">
        <f>F299</f>
        <v>1766.2</v>
      </c>
      <c r="G298" s="152"/>
    </row>
    <row r="299" spans="1:7" s="134" customFormat="1" x14ac:dyDescent="0.25">
      <c r="A299" s="529" t="s">
        <v>52</v>
      </c>
      <c r="B299" s="156" t="s">
        <v>177</v>
      </c>
      <c r="C299" s="435" t="s">
        <v>65</v>
      </c>
      <c r="D299" s="27">
        <f>'Функц. 2025-2027'!F251</f>
        <v>1766.2</v>
      </c>
      <c r="E299" s="27">
        <f>'Функц. 2025-2027'!H251</f>
        <v>1766.2</v>
      </c>
      <c r="F299" s="27">
        <f>'Функц. 2025-2027'!J251</f>
        <v>1766.2</v>
      </c>
      <c r="G299" s="152"/>
    </row>
    <row r="300" spans="1:7" s="134" customFormat="1" x14ac:dyDescent="0.25">
      <c r="A300" s="399" t="s">
        <v>181</v>
      </c>
      <c r="B300" s="624" t="s">
        <v>116</v>
      </c>
      <c r="C300" s="610"/>
      <c r="D300" s="30">
        <f>D301+D306+D311</f>
        <v>25605</v>
      </c>
      <c r="E300" s="524">
        <f>E301+E306+E311</f>
        <v>32720.400000000001</v>
      </c>
      <c r="F300" s="524">
        <f>F301+F306+F311</f>
        <v>30120.5</v>
      </c>
      <c r="G300" s="152"/>
    </row>
    <row r="301" spans="1:7" x14ac:dyDescent="0.25">
      <c r="A301" s="279" t="s">
        <v>180</v>
      </c>
      <c r="B301" s="156" t="s">
        <v>143</v>
      </c>
      <c r="C301" s="450"/>
      <c r="D301" s="27">
        <f>D302</f>
        <v>15718</v>
      </c>
      <c r="E301" s="27">
        <f>E302</f>
        <v>29730.400000000001</v>
      </c>
      <c r="F301" s="27">
        <f>F302</f>
        <v>30120.5</v>
      </c>
      <c r="G301" s="152"/>
    </row>
    <row r="302" spans="1:7" ht="47.25" x14ac:dyDescent="0.25">
      <c r="A302" s="279" t="s">
        <v>425</v>
      </c>
      <c r="B302" s="156" t="s">
        <v>142</v>
      </c>
      <c r="C302" s="450"/>
      <c r="D302" s="27">
        <f>D303</f>
        <v>15718</v>
      </c>
      <c r="E302" s="523">
        <f t="shared" ref="E302:F302" si="83">E303</f>
        <v>29730.400000000001</v>
      </c>
      <c r="F302" s="523">
        <f t="shared" si="83"/>
        <v>30120.5</v>
      </c>
      <c r="G302" s="152"/>
    </row>
    <row r="303" spans="1:7" x14ac:dyDescent="0.25">
      <c r="A303" s="279" t="s">
        <v>178</v>
      </c>
      <c r="B303" s="156" t="s">
        <v>179</v>
      </c>
      <c r="C303" s="450"/>
      <c r="D303" s="27">
        <f t="shared" ref="D303:F304" si="84">D304</f>
        <v>15718</v>
      </c>
      <c r="E303" s="27">
        <f t="shared" si="84"/>
        <v>29730.400000000001</v>
      </c>
      <c r="F303" s="27">
        <f t="shared" si="84"/>
        <v>30120.5</v>
      </c>
      <c r="G303" s="152"/>
    </row>
    <row r="304" spans="1:7" x14ac:dyDescent="0.25">
      <c r="A304" s="277" t="s">
        <v>97</v>
      </c>
      <c r="B304" s="156" t="s">
        <v>179</v>
      </c>
      <c r="C304" s="450">
        <v>300</v>
      </c>
      <c r="D304" s="27">
        <f t="shared" si="84"/>
        <v>15718</v>
      </c>
      <c r="E304" s="27">
        <f t="shared" si="84"/>
        <v>29730.400000000001</v>
      </c>
      <c r="F304" s="27">
        <f t="shared" si="84"/>
        <v>30120.5</v>
      </c>
      <c r="G304" s="152"/>
    </row>
    <row r="305" spans="1:30" x14ac:dyDescent="0.25">
      <c r="A305" s="277" t="s">
        <v>24</v>
      </c>
      <c r="B305" s="156" t="s">
        <v>179</v>
      </c>
      <c r="C305" s="450">
        <v>320</v>
      </c>
      <c r="D305" s="27">
        <f>'Функц. 2025-2027'!F758</f>
        <v>15718</v>
      </c>
      <c r="E305" s="27">
        <f>'Функц. 2025-2027'!H758</f>
        <v>29730.400000000001</v>
      </c>
      <c r="F305" s="27">
        <f>'Функц. 2025-2027'!J758</f>
        <v>30120.5</v>
      </c>
      <c r="G305" s="152"/>
    </row>
    <row r="306" spans="1:30" ht="31.5" x14ac:dyDescent="0.25">
      <c r="A306" s="380" t="s">
        <v>439</v>
      </c>
      <c r="B306" s="156" t="s">
        <v>146</v>
      </c>
      <c r="C306" s="614"/>
      <c r="D306" s="27">
        <f>D307</f>
        <v>9887</v>
      </c>
      <c r="E306" s="27">
        <f>E307</f>
        <v>0</v>
      </c>
      <c r="F306" s="27">
        <f>F307</f>
        <v>0</v>
      </c>
      <c r="G306" s="152"/>
    </row>
    <row r="307" spans="1:30" ht="47.25" x14ac:dyDescent="0.25">
      <c r="A307" s="380" t="s">
        <v>440</v>
      </c>
      <c r="B307" s="156" t="s">
        <v>145</v>
      </c>
      <c r="C307" s="450"/>
      <c r="D307" s="27">
        <f>D308</f>
        <v>9887</v>
      </c>
      <c r="E307" s="523">
        <f t="shared" ref="E307:F307" si="85">E308</f>
        <v>0</v>
      </c>
      <c r="F307" s="523">
        <f t="shared" si="85"/>
        <v>0</v>
      </c>
      <c r="G307" s="152"/>
    </row>
    <row r="308" spans="1:30" ht="31.5" x14ac:dyDescent="0.25">
      <c r="A308" s="279" t="s">
        <v>617</v>
      </c>
      <c r="B308" s="156" t="s">
        <v>144</v>
      </c>
      <c r="C308" s="450"/>
      <c r="D308" s="27">
        <f t="shared" ref="D308:F309" si="86">D309</f>
        <v>9887</v>
      </c>
      <c r="E308" s="27">
        <f t="shared" si="86"/>
        <v>0</v>
      </c>
      <c r="F308" s="27">
        <f t="shared" si="86"/>
        <v>0</v>
      </c>
      <c r="G308" s="152"/>
    </row>
    <row r="309" spans="1:30" x14ac:dyDescent="0.25">
      <c r="A309" s="402" t="s">
        <v>23</v>
      </c>
      <c r="B309" s="283" t="s">
        <v>144</v>
      </c>
      <c r="C309" s="450">
        <v>400</v>
      </c>
      <c r="D309" s="27">
        <f t="shared" si="86"/>
        <v>9887</v>
      </c>
      <c r="E309" s="27">
        <f t="shared" si="86"/>
        <v>0</v>
      </c>
      <c r="F309" s="27">
        <f t="shared" si="86"/>
        <v>0</v>
      </c>
      <c r="G309" s="152"/>
    </row>
    <row r="310" spans="1:30" x14ac:dyDescent="0.25">
      <c r="A310" s="277" t="s">
        <v>9</v>
      </c>
      <c r="B310" s="283" t="s">
        <v>144</v>
      </c>
      <c r="C310" s="450">
        <v>410</v>
      </c>
      <c r="D310" s="27">
        <f>'Функц. 2025-2027'!F763</f>
        <v>9887</v>
      </c>
      <c r="E310" s="27">
        <f>'Функц. 2025-2027'!H763</f>
        <v>0</v>
      </c>
      <c r="F310" s="27">
        <f>'Функц. 2025-2027'!J763</f>
        <v>0</v>
      </c>
      <c r="G310" s="152"/>
    </row>
    <row r="311" spans="1:30" s="525" customFormat="1" ht="31.5" x14ac:dyDescent="0.25">
      <c r="A311" s="457" t="s">
        <v>675</v>
      </c>
      <c r="B311" s="622" t="s">
        <v>676</v>
      </c>
      <c r="C311" s="466"/>
      <c r="D311" s="523">
        <f>D312</f>
        <v>0</v>
      </c>
      <c r="E311" s="523">
        <f t="shared" ref="E311:F314" si="87">E312</f>
        <v>2990</v>
      </c>
      <c r="F311" s="523">
        <f t="shared" si="87"/>
        <v>0</v>
      </c>
      <c r="G311" s="526"/>
    </row>
    <row r="312" spans="1:30" s="525" customFormat="1" ht="47.25" x14ac:dyDescent="0.25">
      <c r="A312" s="457" t="s">
        <v>678</v>
      </c>
      <c r="B312" s="622" t="s">
        <v>677</v>
      </c>
      <c r="C312" s="466"/>
      <c r="D312" s="523">
        <f>D313</f>
        <v>0</v>
      </c>
      <c r="E312" s="523">
        <f t="shared" si="87"/>
        <v>2990</v>
      </c>
      <c r="F312" s="523">
        <f t="shared" si="87"/>
        <v>0</v>
      </c>
      <c r="G312" s="526"/>
    </row>
    <row r="313" spans="1:30" s="525" customFormat="1" ht="47.25" x14ac:dyDescent="0.25">
      <c r="A313" s="457" t="s">
        <v>680</v>
      </c>
      <c r="B313" s="622" t="s">
        <v>679</v>
      </c>
      <c r="C313" s="466"/>
      <c r="D313" s="523">
        <f>D314</f>
        <v>0</v>
      </c>
      <c r="E313" s="523">
        <f t="shared" si="87"/>
        <v>2990</v>
      </c>
      <c r="F313" s="523">
        <f t="shared" si="87"/>
        <v>0</v>
      </c>
      <c r="G313" s="526"/>
    </row>
    <row r="314" spans="1:30" s="525" customFormat="1" x14ac:dyDescent="0.25">
      <c r="A314" s="457" t="s">
        <v>97</v>
      </c>
      <c r="B314" s="622" t="s">
        <v>679</v>
      </c>
      <c r="C314" s="466">
        <v>300</v>
      </c>
      <c r="D314" s="523">
        <f>D315</f>
        <v>0</v>
      </c>
      <c r="E314" s="523">
        <f t="shared" si="87"/>
        <v>2990</v>
      </c>
      <c r="F314" s="523">
        <f t="shared" si="87"/>
        <v>0</v>
      </c>
      <c r="G314" s="526"/>
    </row>
    <row r="315" spans="1:30" s="525" customFormat="1" x14ac:dyDescent="0.25">
      <c r="A315" s="457" t="s">
        <v>40</v>
      </c>
      <c r="B315" s="622" t="s">
        <v>679</v>
      </c>
      <c r="C315" s="466">
        <v>320</v>
      </c>
      <c r="D315" s="523">
        <f>'Функц. 2025-2027'!F737</f>
        <v>0</v>
      </c>
      <c r="E315" s="523">
        <f>'Функц. 2025-2027'!H737</f>
        <v>2990</v>
      </c>
      <c r="F315" s="523">
        <f>'Функц. 2025-2027'!J737</f>
        <v>0</v>
      </c>
      <c r="G315" s="526"/>
    </row>
    <row r="316" spans="1:30" s="134" customFormat="1" ht="31.5" x14ac:dyDescent="0.25">
      <c r="A316" s="399" t="s">
        <v>587</v>
      </c>
      <c r="B316" s="624" t="s">
        <v>111</v>
      </c>
      <c r="C316" s="450"/>
      <c r="D316" s="30">
        <f>D325+D317+D348</f>
        <v>1737757.9</v>
      </c>
      <c r="E316" s="30">
        <f>E325+E317</f>
        <v>392942.5</v>
      </c>
      <c r="F316" s="30">
        <f>F325+F317</f>
        <v>240743.3</v>
      </c>
      <c r="G316" s="152"/>
    </row>
    <row r="317" spans="1:30" s="134" customFormat="1" x14ac:dyDescent="0.25">
      <c r="A317" s="258" t="s">
        <v>589</v>
      </c>
      <c r="B317" s="156" t="s">
        <v>590</v>
      </c>
      <c r="C317" s="450"/>
      <c r="D317" s="27">
        <f>D318+D322</f>
        <v>824970</v>
      </c>
      <c r="E317" s="523">
        <f t="shared" ref="E317:AD317" si="88">E318+E322</f>
        <v>0</v>
      </c>
      <c r="F317" s="523">
        <f t="shared" si="88"/>
        <v>0</v>
      </c>
      <c r="G317" s="523">
        <f t="shared" si="88"/>
        <v>0</v>
      </c>
      <c r="H317" s="523">
        <f t="shared" si="88"/>
        <v>0</v>
      </c>
      <c r="I317" s="523">
        <f t="shared" si="88"/>
        <v>0</v>
      </c>
      <c r="J317" s="523">
        <f t="shared" si="88"/>
        <v>0</v>
      </c>
      <c r="K317" s="523">
        <f t="shared" si="88"/>
        <v>0</v>
      </c>
      <c r="L317" s="523">
        <f t="shared" si="88"/>
        <v>0</v>
      </c>
      <c r="M317" s="523">
        <f t="shared" si="88"/>
        <v>0</v>
      </c>
      <c r="N317" s="523">
        <f t="shared" si="88"/>
        <v>0</v>
      </c>
      <c r="O317" s="523">
        <f t="shared" si="88"/>
        <v>0</v>
      </c>
      <c r="P317" s="523">
        <f t="shared" si="88"/>
        <v>0</v>
      </c>
      <c r="Q317" s="523">
        <f t="shared" si="88"/>
        <v>0</v>
      </c>
      <c r="R317" s="523">
        <f t="shared" si="88"/>
        <v>0</v>
      </c>
      <c r="S317" s="523">
        <f t="shared" si="88"/>
        <v>0</v>
      </c>
      <c r="T317" s="523">
        <f t="shared" si="88"/>
        <v>0</v>
      </c>
      <c r="U317" s="523">
        <f t="shared" si="88"/>
        <v>0</v>
      </c>
      <c r="V317" s="523">
        <f t="shared" si="88"/>
        <v>0</v>
      </c>
      <c r="W317" s="523">
        <f t="shared" si="88"/>
        <v>0</v>
      </c>
      <c r="X317" s="523">
        <f t="shared" si="88"/>
        <v>0</v>
      </c>
      <c r="Y317" s="523">
        <f t="shared" si="88"/>
        <v>0</v>
      </c>
      <c r="Z317" s="523">
        <f t="shared" si="88"/>
        <v>0</v>
      </c>
      <c r="AA317" s="523">
        <f t="shared" si="88"/>
        <v>0</v>
      </c>
      <c r="AB317" s="523">
        <f t="shared" si="88"/>
        <v>0</v>
      </c>
      <c r="AC317" s="523">
        <f t="shared" si="88"/>
        <v>0</v>
      </c>
      <c r="AD317" s="523">
        <f t="shared" si="88"/>
        <v>0</v>
      </c>
    </row>
    <row r="318" spans="1:30" s="519" customFormat="1" ht="47.25" x14ac:dyDescent="0.25">
      <c r="A318" s="465" t="s">
        <v>766</v>
      </c>
      <c r="B318" s="622" t="s">
        <v>767</v>
      </c>
      <c r="C318" s="466"/>
      <c r="D318" s="523">
        <f>D319</f>
        <v>10</v>
      </c>
      <c r="E318" s="523">
        <f t="shared" ref="E318:F320" si="89">E319</f>
        <v>0</v>
      </c>
      <c r="F318" s="523">
        <f t="shared" si="89"/>
        <v>0</v>
      </c>
      <c r="G318" s="526"/>
    </row>
    <row r="319" spans="1:30" s="519" customFormat="1" ht="20.25" customHeight="1" x14ac:dyDescent="0.25">
      <c r="A319" s="465" t="s">
        <v>764</v>
      </c>
      <c r="B319" s="622" t="s">
        <v>765</v>
      </c>
      <c r="C319" s="466"/>
      <c r="D319" s="523">
        <f>D320</f>
        <v>10</v>
      </c>
      <c r="E319" s="523">
        <f t="shared" si="89"/>
        <v>0</v>
      </c>
      <c r="F319" s="523">
        <f t="shared" si="89"/>
        <v>0</v>
      </c>
      <c r="G319" s="526"/>
    </row>
    <row r="320" spans="1:30" s="519" customFormat="1" x14ac:dyDescent="0.25">
      <c r="A320" s="457" t="s">
        <v>120</v>
      </c>
      <c r="B320" s="622" t="s">
        <v>765</v>
      </c>
      <c r="C320" s="466">
        <v>200</v>
      </c>
      <c r="D320" s="523">
        <f>D321</f>
        <v>10</v>
      </c>
      <c r="E320" s="523">
        <f t="shared" si="89"/>
        <v>0</v>
      </c>
      <c r="F320" s="523">
        <f t="shared" si="89"/>
        <v>0</v>
      </c>
      <c r="G320" s="526"/>
    </row>
    <row r="321" spans="1:7" s="519" customFormat="1" x14ac:dyDescent="0.25">
      <c r="A321" s="457" t="s">
        <v>52</v>
      </c>
      <c r="B321" s="622" t="s">
        <v>765</v>
      </c>
      <c r="C321" s="466">
        <v>240</v>
      </c>
      <c r="D321" s="523">
        <f>'Функц. 2025-2027'!F493</f>
        <v>10</v>
      </c>
      <c r="E321" s="523">
        <f>'Функц. 2025-2027'!H493</f>
        <v>0</v>
      </c>
      <c r="F321" s="523">
        <f>'Функц. 2025-2027'!J493</f>
        <v>0</v>
      </c>
      <c r="G321" s="526"/>
    </row>
    <row r="322" spans="1:7" s="134" customFormat="1" ht="47.25" x14ac:dyDescent="0.25">
      <c r="A322" s="570" t="s">
        <v>784</v>
      </c>
      <c r="B322" s="550" t="s">
        <v>785</v>
      </c>
      <c r="C322" s="531"/>
      <c r="D322" s="27">
        <f>D323</f>
        <v>824960</v>
      </c>
      <c r="E322" s="27">
        <f t="shared" ref="E322:F323" si="90">E323</f>
        <v>0</v>
      </c>
      <c r="F322" s="27">
        <f t="shared" si="90"/>
        <v>0</v>
      </c>
      <c r="G322" s="152"/>
    </row>
    <row r="323" spans="1:7" s="134" customFormat="1" x14ac:dyDescent="0.25">
      <c r="A323" s="383" t="s">
        <v>153</v>
      </c>
      <c r="B323" s="550" t="s">
        <v>785</v>
      </c>
      <c r="C323" s="531" t="s">
        <v>154</v>
      </c>
      <c r="D323" s="27">
        <f>D324</f>
        <v>824960</v>
      </c>
      <c r="E323" s="27">
        <f t="shared" si="90"/>
        <v>0</v>
      </c>
      <c r="F323" s="27">
        <f t="shared" si="90"/>
        <v>0</v>
      </c>
      <c r="G323" s="152"/>
    </row>
    <row r="324" spans="1:7" s="134" customFormat="1" x14ac:dyDescent="0.25">
      <c r="A324" s="529" t="s">
        <v>9</v>
      </c>
      <c r="B324" s="550" t="s">
        <v>785</v>
      </c>
      <c r="C324" s="531" t="s">
        <v>155</v>
      </c>
      <c r="D324" s="27">
        <f>'Функц. 2025-2027'!F496</f>
        <v>824960</v>
      </c>
      <c r="E324" s="27">
        <f>'Функц. 2025-2027'!H496</f>
        <v>0</v>
      </c>
      <c r="F324" s="27">
        <f>'Функц. 2025-2027'!J496</f>
        <v>0</v>
      </c>
      <c r="G324" s="152"/>
    </row>
    <row r="325" spans="1:7" s="134" customFormat="1" x14ac:dyDescent="0.25">
      <c r="A325" s="529" t="s">
        <v>529</v>
      </c>
      <c r="B325" s="156" t="s">
        <v>389</v>
      </c>
      <c r="C325" s="531"/>
      <c r="D325" s="27">
        <f>D326+D341</f>
        <v>896287.9</v>
      </c>
      <c r="E325" s="27">
        <f>E326+E341</f>
        <v>392942.5</v>
      </c>
      <c r="F325" s="27">
        <f>F326+F341</f>
        <v>240743.3</v>
      </c>
      <c r="G325" s="152"/>
    </row>
    <row r="326" spans="1:7" s="134" customFormat="1" ht="31.5" x14ac:dyDescent="0.25">
      <c r="A326" s="529" t="s">
        <v>443</v>
      </c>
      <c r="B326" s="628" t="s">
        <v>442</v>
      </c>
      <c r="C326" s="531"/>
      <c r="D326" s="27">
        <f>D327+D331+D338</f>
        <v>409779.7</v>
      </c>
      <c r="E326" s="523">
        <f>E327+E331+E338</f>
        <v>392942.5</v>
      </c>
      <c r="F326" s="523">
        <f>F327+F331+F338</f>
        <v>240743.3</v>
      </c>
      <c r="G326" s="152"/>
    </row>
    <row r="327" spans="1:7" s="134" customFormat="1" x14ac:dyDescent="0.25">
      <c r="A327" s="484" t="s">
        <v>549</v>
      </c>
      <c r="B327" s="629" t="s">
        <v>652</v>
      </c>
      <c r="C327" s="531"/>
      <c r="D327" s="27">
        <f>D329</f>
        <v>104507.79999999999</v>
      </c>
      <c r="E327" s="27">
        <f>E329</f>
        <v>0</v>
      </c>
      <c r="F327" s="27">
        <f>F329</f>
        <v>0</v>
      </c>
      <c r="G327" s="152"/>
    </row>
    <row r="328" spans="1:7" s="519" customFormat="1" ht="31.5" x14ac:dyDescent="0.25">
      <c r="A328" s="484" t="s">
        <v>726</v>
      </c>
      <c r="B328" s="629" t="s">
        <v>725</v>
      </c>
      <c r="C328" s="531"/>
      <c r="D328" s="523">
        <f>D329</f>
        <v>104507.79999999999</v>
      </c>
      <c r="E328" s="523">
        <f t="shared" ref="E328:F328" si="91">E329</f>
        <v>0</v>
      </c>
      <c r="F328" s="523">
        <f t="shared" si="91"/>
        <v>0</v>
      </c>
      <c r="G328" s="526"/>
    </row>
    <row r="329" spans="1:7" s="134" customFormat="1" x14ac:dyDescent="0.25">
      <c r="A329" s="495" t="s">
        <v>417</v>
      </c>
      <c r="B329" s="629" t="s">
        <v>725</v>
      </c>
      <c r="C329" s="531" t="s">
        <v>154</v>
      </c>
      <c r="D329" s="27">
        <f t="shared" ref="D329:F329" si="92">D330</f>
        <v>104507.79999999999</v>
      </c>
      <c r="E329" s="27">
        <f t="shared" si="92"/>
        <v>0</v>
      </c>
      <c r="F329" s="27">
        <f t="shared" si="92"/>
        <v>0</v>
      </c>
      <c r="G329" s="152"/>
    </row>
    <row r="330" spans="1:7" s="134" customFormat="1" x14ac:dyDescent="0.25">
      <c r="A330" s="457" t="s">
        <v>9</v>
      </c>
      <c r="B330" s="629" t="s">
        <v>725</v>
      </c>
      <c r="C330" s="531" t="s">
        <v>155</v>
      </c>
      <c r="D330" s="27">
        <f>'Функц. 2025-2027'!F361</f>
        <v>104507.79999999999</v>
      </c>
      <c r="E330" s="27">
        <f>'Функц. 2025-2027'!H361</f>
        <v>0</v>
      </c>
      <c r="F330" s="27">
        <f>'Функц. 2025-2027'!J361</f>
        <v>0</v>
      </c>
      <c r="G330" s="152"/>
    </row>
    <row r="331" spans="1:7" s="519" customFormat="1" ht="31.5" x14ac:dyDescent="0.25">
      <c r="A331" s="457" t="s">
        <v>658</v>
      </c>
      <c r="B331" s="629" t="s">
        <v>657</v>
      </c>
      <c r="C331" s="474"/>
      <c r="D331" s="523">
        <f>D332+D335</f>
        <v>0</v>
      </c>
      <c r="E331" s="523">
        <f t="shared" ref="E331:F331" si="93">E332+E335</f>
        <v>172101.59999999998</v>
      </c>
      <c r="F331" s="523">
        <f t="shared" si="93"/>
        <v>240743.3</v>
      </c>
      <c r="G331" s="526"/>
    </row>
    <row r="332" spans="1:7" s="519" customFormat="1" ht="47.25" x14ac:dyDescent="0.25">
      <c r="A332" s="484" t="s">
        <v>723</v>
      </c>
      <c r="B332" s="629" t="s">
        <v>721</v>
      </c>
      <c r="C332" s="474"/>
      <c r="D332" s="523">
        <f>D333</f>
        <v>0</v>
      </c>
      <c r="E332" s="523">
        <f t="shared" ref="E332:F332" si="94">E333</f>
        <v>51481.299999999996</v>
      </c>
      <c r="F332" s="523">
        <f t="shared" si="94"/>
        <v>120123</v>
      </c>
      <c r="G332" s="526"/>
    </row>
    <row r="333" spans="1:7" s="519" customFormat="1" x14ac:dyDescent="0.25">
      <c r="A333" s="495" t="s">
        <v>417</v>
      </c>
      <c r="B333" s="629" t="s">
        <v>721</v>
      </c>
      <c r="C333" s="474" t="s">
        <v>154</v>
      </c>
      <c r="D333" s="523">
        <f>D334</f>
        <v>0</v>
      </c>
      <c r="E333" s="523">
        <f t="shared" ref="E333:F333" si="95">E334</f>
        <v>51481.299999999996</v>
      </c>
      <c r="F333" s="523">
        <f t="shared" si="95"/>
        <v>120123</v>
      </c>
      <c r="G333" s="526"/>
    </row>
    <row r="334" spans="1:7" s="519" customFormat="1" x14ac:dyDescent="0.25">
      <c r="A334" s="457" t="s">
        <v>9</v>
      </c>
      <c r="B334" s="629" t="s">
        <v>721</v>
      </c>
      <c r="C334" s="474" t="s">
        <v>155</v>
      </c>
      <c r="D334" s="523">
        <f>'Функц. 2025-2027'!F365</f>
        <v>0</v>
      </c>
      <c r="E334" s="523">
        <f>'Функц. 2025-2027'!H365</f>
        <v>51481.299999999996</v>
      </c>
      <c r="F334" s="523">
        <f>'Функц. 2025-2027'!J365</f>
        <v>120123</v>
      </c>
      <c r="G334" s="526"/>
    </row>
    <row r="335" spans="1:7" s="519" customFormat="1" ht="47.25" x14ac:dyDescent="0.25">
      <c r="A335" s="457" t="s">
        <v>724</v>
      </c>
      <c r="B335" s="629" t="s">
        <v>722</v>
      </c>
      <c r="C335" s="474"/>
      <c r="D335" s="523">
        <f>D336</f>
        <v>0</v>
      </c>
      <c r="E335" s="523">
        <f t="shared" ref="E335:F335" si="96">E336</f>
        <v>120620.29999999999</v>
      </c>
      <c r="F335" s="523">
        <f t="shared" si="96"/>
        <v>120620.29999999999</v>
      </c>
      <c r="G335" s="526"/>
    </row>
    <row r="336" spans="1:7" s="519" customFormat="1" x14ac:dyDescent="0.25">
      <c r="A336" s="495" t="s">
        <v>417</v>
      </c>
      <c r="B336" s="629" t="s">
        <v>722</v>
      </c>
      <c r="C336" s="474" t="s">
        <v>154</v>
      </c>
      <c r="D336" s="523">
        <f>D337</f>
        <v>0</v>
      </c>
      <c r="E336" s="523">
        <f t="shared" ref="E336:F336" si="97">E337</f>
        <v>120620.29999999999</v>
      </c>
      <c r="F336" s="523">
        <f t="shared" si="97"/>
        <v>120620.29999999999</v>
      </c>
      <c r="G336" s="526"/>
    </row>
    <row r="337" spans="1:30" s="519" customFormat="1" x14ac:dyDescent="0.25">
      <c r="A337" s="457" t="s">
        <v>9</v>
      </c>
      <c r="B337" s="629" t="s">
        <v>722</v>
      </c>
      <c r="C337" s="474" t="s">
        <v>155</v>
      </c>
      <c r="D337" s="523">
        <f>'Функц. 2025-2027'!F368</f>
        <v>0</v>
      </c>
      <c r="E337" s="523">
        <f>'Функц. 2025-2027'!H368</f>
        <v>120620.29999999999</v>
      </c>
      <c r="F337" s="523">
        <f>'Функц. 2025-2027'!J368</f>
        <v>120620.29999999999</v>
      </c>
      <c r="G337" s="526"/>
    </row>
    <row r="338" spans="1:30" s="519" customFormat="1" x14ac:dyDescent="0.25">
      <c r="A338" s="529" t="s">
        <v>640</v>
      </c>
      <c r="B338" s="629" t="s">
        <v>650</v>
      </c>
      <c r="C338" s="435"/>
      <c r="D338" s="27">
        <f t="shared" ref="D338:F339" si="98">D339</f>
        <v>305271.90000000002</v>
      </c>
      <c r="E338" s="27">
        <f t="shared" si="98"/>
        <v>220840.9</v>
      </c>
      <c r="F338" s="27">
        <f t="shared" si="98"/>
        <v>0</v>
      </c>
      <c r="G338" s="526"/>
    </row>
    <row r="339" spans="1:30" s="519" customFormat="1" x14ac:dyDescent="0.25">
      <c r="A339" s="529" t="s">
        <v>120</v>
      </c>
      <c r="B339" s="629" t="s">
        <v>650</v>
      </c>
      <c r="C339" s="435" t="s">
        <v>37</v>
      </c>
      <c r="D339" s="27">
        <f t="shared" si="98"/>
        <v>305271.90000000002</v>
      </c>
      <c r="E339" s="27">
        <f t="shared" si="98"/>
        <v>220840.9</v>
      </c>
      <c r="F339" s="27">
        <f t="shared" si="98"/>
        <v>0</v>
      </c>
      <c r="G339" s="526"/>
    </row>
    <row r="340" spans="1:30" s="519" customFormat="1" x14ac:dyDescent="0.25">
      <c r="A340" s="529" t="s">
        <v>52</v>
      </c>
      <c r="B340" s="629" t="s">
        <v>650</v>
      </c>
      <c r="C340" s="435" t="s">
        <v>65</v>
      </c>
      <c r="D340" s="27">
        <f>'Функц. 2025-2027'!F371</f>
        <v>305271.90000000002</v>
      </c>
      <c r="E340" s="27">
        <f>'Функц. 2025-2027'!H371</f>
        <v>220840.9</v>
      </c>
      <c r="F340" s="27">
        <f>'Функц. 2025-2027'!J371</f>
        <v>0</v>
      </c>
      <c r="G340" s="526"/>
    </row>
    <row r="341" spans="1:30" s="134" customFormat="1" ht="47.25" x14ac:dyDescent="0.25">
      <c r="A341" s="529" t="s">
        <v>732</v>
      </c>
      <c r="B341" s="156" t="s">
        <v>627</v>
      </c>
      <c r="C341" s="435"/>
      <c r="D341" s="27">
        <f>D345+D342</f>
        <v>486508.2</v>
      </c>
      <c r="E341" s="523">
        <f t="shared" ref="E341:F341" si="99">E345</f>
        <v>0</v>
      </c>
      <c r="F341" s="523">
        <f t="shared" si="99"/>
        <v>0</v>
      </c>
      <c r="G341" s="152"/>
    </row>
    <row r="342" spans="1:30" s="519" customFormat="1" ht="31.5" x14ac:dyDescent="0.25">
      <c r="A342" s="485" t="s">
        <v>792</v>
      </c>
      <c r="B342" s="550" t="s">
        <v>791</v>
      </c>
      <c r="C342" s="479"/>
      <c r="D342" s="523">
        <f>D343</f>
        <v>1500</v>
      </c>
      <c r="E342" s="523">
        <f t="shared" ref="E342:F343" si="100">E343</f>
        <v>0</v>
      </c>
      <c r="F342" s="523">
        <f t="shared" si="100"/>
        <v>0</v>
      </c>
      <c r="G342" s="526"/>
    </row>
    <row r="343" spans="1:30" s="519" customFormat="1" x14ac:dyDescent="0.25">
      <c r="A343" s="485" t="s">
        <v>120</v>
      </c>
      <c r="B343" s="550" t="s">
        <v>791</v>
      </c>
      <c r="C343" s="479" t="s">
        <v>37</v>
      </c>
      <c r="D343" s="523">
        <f>D344</f>
        <v>1500</v>
      </c>
      <c r="E343" s="523">
        <f t="shared" si="100"/>
        <v>0</v>
      </c>
      <c r="F343" s="523">
        <f t="shared" si="100"/>
        <v>0</v>
      </c>
      <c r="G343" s="526"/>
    </row>
    <row r="344" spans="1:30" s="519" customFormat="1" x14ac:dyDescent="0.25">
      <c r="A344" s="485" t="s">
        <v>52</v>
      </c>
      <c r="B344" s="550" t="s">
        <v>791</v>
      </c>
      <c r="C344" s="479" t="s">
        <v>65</v>
      </c>
      <c r="D344" s="523">
        <f>'Функц. 2025-2027'!F375</f>
        <v>1500</v>
      </c>
      <c r="E344" s="523">
        <f>'Функц. 2025-2027'!H375</f>
        <v>0</v>
      </c>
      <c r="F344" s="523">
        <f>'Функц. 2025-2027'!J375</f>
        <v>0</v>
      </c>
      <c r="G344" s="526"/>
    </row>
    <row r="345" spans="1:30" s="134" customFormat="1" ht="31.5" x14ac:dyDescent="0.25">
      <c r="A345" s="529" t="s">
        <v>641</v>
      </c>
      <c r="B345" s="629" t="s">
        <v>651</v>
      </c>
      <c r="C345" s="435"/>
      <c r="D345" s="27">
        <f t="shared" ref="D345:F346" si="101">D346</f>
        <v>485008.2</v>
      </c>
      <c r="E345" s="27">
        <f t="shared" si="101"/>
        <v>0</v>
      </c>
      <c r="F345" s="27">
        <f t="shared" si="101"/>
        <v>0</v>
      </c>
      <c r="G345" s="152"/>
    </row>
    <row r="346" spans="1:30" s="134" customFormat="1" x14ac:dyDescent="0.25">
      <c r="A346" s="529" t="s">
        <v>120</v>
      </c>
      <c r="B346" s="629" t="s">
        <v>651</v>
      </c>
      <c r="C346" s="435" t="s">
        <v>37</v>
      </c>
      <c r="D346" s="27">
        <f t="shared" si="101"/>
        <v>485008.2</v>
      </c>
      <c r="E346" s="27">
        <f t="shared" si="101"/>
        <v>0</v>
      </c>
      <c r="F346" s="27">
        <f t="shared" si="101"/>
        <v>0</v>
      </c>
      <c r="G346" s="152"/>
    </row>
    <row r="347" spans="1:30" s="134" customFormat="1" x14ac:dyDescent="0.25">
      <c r="A347" s="529" t="s">
        <v>52</v>
      </c>
      <c r="B347" s="629" t="s">
        <v>651</v>
      </c>
      <c r="C347" s="435" t="s">
        <v>65</v>
      </c>
      <c r="D347" s="27">
        <f>'Функц. 2025-2027'!F378</f>
        <v>485008.2</v>
      </c>
      <c r="E347" s="27">
        <f>'Функц. 2025-2027'!H378</f>
        <v>0</v>
      </c>
      <c r="F347" s="27">
        <f>'Функц. 2025-2027'!J378</f>
        <v>0</v>
      </c>
      <c r="G347" s="152"/>
    </row>
    <row r="348" spans="1:30" s="519" customFormat="1" x14ac:dyDescent="0.25">
      <c r="A348" s="457" t="s">
        <v>669</v>
      </c>
      <c r="B348" s="622" t="s">
        <v>670</v>
      </c>
      <c r="C348" s="474"/>
      <c r="D348" s="523">
        <f>D349</f>
        <v>16500</v>
      </c>
      <c r="E348" s="523">
        <f t="shared" ref="E348:F351" si="102">E349</f>
        <v>0</v>
      </c>
      <c r="F348" s="523">
        <f t="shared" si="102"/>
        <v>0</v>
      </c>
      <c r="G348" s="526"/>
    </row>
    <row r="349" spans="1:30" s="519" customFormat="1" ht="31.5" x14ac:dyDescent="0.25">
      <c r="A349" s="457" t="s">
        <v>672</v>
      </c>
      <c r="B349" s="622" t="s">
        <v>671</v>
      </c>
      <c r="C349" s="474"/>
      <c r="D349" s="523">
        <f>D350</f>
        <v>16500</v>
      </c>
      <c r="E349" s="523">
        <f t="shared" si="102"/>
        <v>0</v>
      </c>
      <c r="F349" s="523">
        <f t="shared" si="102"/>
        <v>0</v>
      </c>
      <c r="G349" s="526"/>
    </row>
    <row r="350" spans="1:30" s="519" customFormat="1" x14ac:dyDescent="0.25">
      <c r="A350" s="457" t="s">
        <v>673</v>
      </c>
      <c r="B350" s="622" t="s">
        <v>674</v>
      </c>
      <c r="C350" s="474"/>
      <c r="D350" s="523">
        <f>D351</f>
        <v>16500</v>
      </c>
      <c r="E350" s="523">
        <f t="shared" si="102"/>
        <v>0</v>
      </c>
      <c r="F350" s="523">
        <f t="shared" si="102"/>
        <v>0</v>
      </c>
      <c r="G350" s="523">
        <f t="shared" ref="G350:AD350" si="103">G351</f>
        <v>0</v>
      </c>
      <c r="H350" s="523">
        <f t="shared" si="103"/>
        <v>0</v>
      </c>
      <c r="I350" s="523">
        <f t="shared" si="103"/>
        <v>0</v>
      </c>
      <c r="J350" s="523">
        <f t="shared" si="103"/>
        <v>0</v>
      </c>
      <c r="K350" s="523">
        <f t="shared" si="103"/>
        <v>0</v>
      </c>
      <c r="L350" s="523">
        <f t="shared" si="103"/>
        <v>0</v>
      </c>
      <c r="M350" s="523">
        <f t="shared" si="103"/>
        <v>0</v>
      </c>
      <c r="N350" s="523">
        <f t="shared" si="103"/>
        <v>0</v>
      </c>
      <c r="O350" s="523">
        <f t="shared" si="103"/>
        <v>0</v>
      </c>
      <c r="P350" s="523">
        <f t="shared" si="103"/>
        <v>0</v>
      </c>
      <c r="Q350" s="523">
        <f t="shared" si="103"/>
        <v>0</v>
      </c>
      <c r="R350" s="523">
        <f t="shared" si="103"/>
        <v>0</v>
      </c>
      <c r="S350" s="523">
        <f t="shared" si="103"/>
        <v>0</v>
      </c>
      <c r="T350" s="523">
        <f t="shared" si="103"/>
        <v>0</v>
      </c>
      <c r="U350" s="523">
        <f t="shared" si="103"/>
        <v>0</v>
      </c>
      <c r="V350" s="523">
        <f t="shared" si="103"/>
        <v>0</v>
      </c>
      <c r="W350" s="523">
        <f t="shared" si="103"/>
        <v>0</v>
      </c>
      <c r="X350" s="523">
        <f t="shared" si="103"/>
        <v>0</v>
      </c>
      <c r="Y350" s="523">
        <f t="shared" si="103"/>
        <v>0</v>
      </c>
      <c r="Z350" s="523">
        <f t="shared" si="103"/>
        <v>0</v>
      </c>
      <c r="AA350" s="523">
        <f t="shared" si="103"/>
        <v>0</v>
      </c>
      <c r="AB350" s="523">
        <f t="shared" si="103"/>
        <v>0</v>
      </c>
      <c r="AC350" s="523">
        <f t="shared" si="103"/>
        <v>0</v>
      </c>
      <c r="AD350" s="523">
        <f t="shared" si="103"/>
        <v>0</v>
      </c>
    </row>
    <row r="351" spans="1:30" s="519" customFormat="1" x14ac:dyDescent="0.25">
      <c r="A351" s="457" t="s">
        <v>120</v>
      </c>
      <c r="B351" s="622" t="s">
        <v>674</v>
      </c>
      <c r="C351" s="531" t="s">
        <v>37</v>
      </c>
      <c r="D351" s="523">
        <f>D352</f>
        <v>16500</v>
      </c>
      <c r="E351" s="523">
        <f t="shared" si="102"/>
        <v>0</v>
      </c>
      <c r="F351" s="523">
        <f t="shared" si="102"/>
        <v>0</v>
      </c>
      <c r="G351" s="526"/>
    </row>
    <row r="352" spans="1:30" s="519" customFormat="1" x14ac:dyDescent="0.25">
      <c r="A352" s="457" t="s">
        <v>52</v>
      </c>
      <c r="B352" s="622" t="s">
        <v>674</v>
      </c>
      <c r="C352" s="531" t="s">
        <v>65</v>
      </c>
      <c r="D352" s="523">
        <f>'Функц. 2025-2027'!F383</f>
        <v>16500</v>
      </c>
      <c r="E352" s="523">
        <v>0</v>
      </c>
      <c r="F352" s="523">
        <v>0</v>
      </c>
      <c r="G352" s="526"/>
    </row>
    <row r="353" spans="1:30" s="134" customFormat="1" x14ac:dyDescent="0.25">
      <c r="A353" s="399" t="s">
        <v>186</v>
      </c>
      <c r="B353" s="630" t="s">
        <v>112</v>
      </c>
      <c r="C353" s="608"/>
      <c r="D353" s="30">
        <f>D354+D388+D383</f>
        <v>372746.89999999997</v>
      </c>
      <c r="E353" s="30">
        <f>E354+E388+E383</f>
        <v>326225.90000000002</v>
      </c>
      <c r="F353" s="30">
        <f>F354+F388+F383</f>
        <v>325479.19999999995</v>
      </c>
      <c r="G353" s="152"/>
    </row>
    <row r="354" spans="1:30" x14ac:dyDescent="0.25">
      <c r="A354" s="279" t="s">
        <v>530</v>
      </c>
      <c r="B354" s="156" t="s">
        <v>113</v>
      </c>
      <c r="C354" s="450"/>
      <c r="D354" s="27">
        <f>D355+D366+D372</f>
        <v>65002.6</v>
      </c>
      <c r="E354" s="27">
        <f>E355+E366+E372</f>
        <v>49987.7</v>
      </c>
      <c r="F354" s="27">
        <f>F355+F366+F372</f>
        <v>35660.6</v>
      </c>
      <c r="G354" s="152"/>
    </row>
    <row r="355" spans="1:30" ht="31.5" x14ac:dyDescent="0.25">
      <c r="A355" s="281" t="s">
        <v>182</v>
      </c>
      <c r="B355" s="156" t="s">
        <v>183</v>
      </c>
      <c r="C355" s="450"/>
      <c r="D355" s="27">
        <f>D356+D363</f>
        <v>37842</v>
      </c>
      <c r="E355" s="27">
        <f>E356+E363</f>
        <v>22827.1</v>
      </c>
      <c r="F355" s="27">
        <f>F356+F363</f>
        <v>8500</v>
      </c>
      <c r="G355" s="152"/>
    </row>
    <row r="356" spans="1:30" ht="32.25" customHeight="1" x14ac:dyDescent="0.25">
      <c r="A356" s="280" t="s">
        <v>780</v>
      </c>
      <c r="B356" s="156" t="s">
        <v>185</v>
      </c>
      <c r="C356" s="411"/>
      <c r="D356" s="27">
        <f>D357+D359+D361</f>
        <v>15742</v>
      </c>
      <c r="E356" s="523">
        <f t="shared" ref="E356:AD356" si="104">E357+E359+E361</f>
        <v>14527.099999999999</v>
      </c>
      <c r="F356" s="523">
        <f t="shared" si="104"/>
        <v>200</v>
      </c>
      <c r="G356" s="523">
        <f t="shared" si="104"/>
        <v>0</v>
      </c>
      <c r="H356" s="523">
        <f t="shared" si="104"/>
        <v>0</v>
      </c>
      <c r="I356" s="523">
        <f t="shared" si="104"/>
        <v>0</v>
      </c>
      <c r="J356" s="523">
        <f t="shared" si="104"/>
        <v>0</v>
      </c>
      <c r="K356" s="523">
        <f t="shared" si="104"/>
        <v>0</v>
      </c>
      <c r="L356" s="523">
        <f t="shared" si="104"/>
        <v>0</v>
      </c>
      <c r="M356" s="523">
        <f t="shared" si="104"/>
        <v>0</v>
      </c>
      <c r="N356" s="523">
        <f t="shared" si="104"/>
        <v>0</v>
      </c>
      <c r="O356" s="523">
        <f t="shared" si="104"/>
        <v>0</v>
      </c>
      <c r="P356" s="523">
        <f t="shared" si="104"/>
        <v>0</v>
      </c>
      <c r="Q356" s="523">
        <f t="shared" si="104"/>
        <v>0</v>
      </c>
      <c r="R356" s="523">
        <f t="shared" si="104"/>
        <v>0</v>
      </c>
      <c r="S356" s="523">
        <f t="shared" si="104"/>
        <v>0</v>
      </c>
      <c r="T356" s="523">
        <f t="shared" si="104"/>
        <v>0</v>
      </c>
      <c r="U356" s="523">
        <f t="shared" si="104"/>
        <v>0</v>
      </c>
      <c r="V356" s="523">
        <f t="shared" si="104"/>
        <v>0</v>
      </c>
      <c r="W356" s="523">
        <f t="shared" si="104"/>
        <v>0</v>
      </c>
      <c r="X356" s="523">
        <f t="shared" si="104"/>
        <v>0</v>
      </c>
      <c r="Y356" s="523">
        <f t="shared" si="104"/>
        <v>0</v>
      </c>
      <c r="Z356" s="523">
        <f t="shared" si="104"/>
        <v>0</v>
      </c>
      <c r="AA356" s="523">
        <f t="shared" si="104"/>
        <v>0</v>
      </c>
      <c r="AB356" s="523">
        <f t="shared" si="104"/>
        <v>0</v>
      </c>
      <c r="AC356" s="523">
        <f t="shared" si="104"/>
        <v>0</v>
      </c>
      <c r="AD356" s="523">
        <f t="shared" si="104"/>
        <v>0</v>
      </c>
    </row>
    <row r="357" spans="1:30" x14ac:dyDescent="0.25">
      <c r="A357" s="277" t="s">
        <v>120</v>
      </c>
      <c r="B357" s="156" t="s">
        <v>185</v>
      </c>
      <c r="C357" s="450">
        <v>200</v>
      </c>
      <c r="D357" s="27">
        <f>D358</f>
        <v>1914.9</v>
      </c>
      <c r="E357" s="27">
        <f>E358</f>
        <v>700</v>
      </c>
      <c r="F357" s="27">
        <f>F358</f>
        <v>200</v>
      </c>
      <c r="G357" s="152"/>
    </row>
    <row r="358" spans="1:30" x14ac:dyDescent="0.25">
      <c r="A358" s="277" t="s">
        <v>52</v>
      </c>
      <c r="B358" s="156" t="s">
        <v>185</v>
      </c>
      <c r="C358" s="450">
        <v>240</v>
      </c>
      <c r="D358" s="27">
        <f>'Функц. 2025-2027'!F124</f>
        <v>1914.9</v>
      </c>
      <c r="E358" s="27">
        <f>'Функц. 2025-2027'!H124</f>
        <v>700</v>
      </c>
      <c r="F358" s="27">
        <f>'Функц. 2025-2027'!J124</f>
        <v>200</v>
      </c>
      <c r="G358" s="152"/>
    </row>
    <row r="359" spans="1:30" s="177" customFormat="1" x14ac:dyDescent="0.25">
      <c r="A359" s="277" t="s">
        <v>97</v>
      </c>
      <c r="B359" s="156" t="s">
        <v>185</v>
      </c>
      <c r="C359" s="450">
        <v>300</v>
      </c>
      <c r="D359" s="27">
        <f>D360</f>
        <v>2279.1999999999998</v>
      </c>
      <c r="E359" s="167">
        <f>E360</f>
        <v>2279.1999999999998</v>
      </c>
      <c r="F359" s="27">
        <f>F360</f>
        <v>0</v>
      </c>
      <c r="G359" s="152"/>
    </row>
    <row r="360" spans="1:30" s="177" customFormat="1" x14ac:dyDescent="0.25">
      <c r="A360" s="529" t="s">
        <v>421</v>
      </c>
      <c r="B360" s="156" t="s">
        <v>185</v>
      </c>
      <c r="C360" s="450">
        <v>360</v>
      </c>
      <c r="D360" s="27">
        <f>'Функц. 2025-2027'!F126</f>
        <v>2279.1999999999998</v>
      </c>
      <c r="E360" s="27">
        <f>'Функц. 2025-2027'!H126</f>
        <v>2279.1999999999998</v>
      </c>
      <c r="F360" s="27">
        <f>'Функц. 2025-2027'!J126</f>
        <v>0</v>
      </c>
      <c r="G360" s="152"/>
    </row>
    <row r="361" spans="1:30" s="177" customFormat="1" ht="31.5" x14ac:dyDescent="0.25">
      <c r="A361" s="379" t="s">
        <v>60</v>
      </c>
      <c r="B361" s="156" t="s">
        <v>185</v>
      </c>
      <c r="C361" s="450">
        <v>600</v>
      </c>
      <c r="D361" s="27">
        <f>D362</f>
        <v>11547.9</v>
      </c>
      <c r="E361" s="27">
        <f>E362</f>
        <v>11547.9</v>
      </c>
      <c r="F361" s="27">
        <f>F362</f>
        <v>0</v>
      </c>
      <c r="G361" s="152"/>
    </row>
    <row r="362" spans="1:30" s="177" customFormat="1" x14ac:dyDescent="0.25">
      <c r="A362" s="379" t="s">
        <v>61</v>
      </c>
      <c r="B362" s="156" t="s">
        <v>185</v>
      </c>
      <c r="C362" s="450">
        <v>610</v>
      </c>
      <c r="D362" s="27">
        <f>'Функц. 2025-2027'!F128</f>
        <v>11547.9</v>
      </c>
      <c r="E362" s="27">
        <f>'Функц. 2025-2027'!H128</f>
        <v>11547.9</v>
      </c>
      <c r="F362" s="27">
        <f>'Функц. 2025-2027'!J128</f>
        <v>0</v>
      </c>
      <c r="G362" s="152"/>
    </row>
    <row r="363" spans="1:30" s="177" customFormat="1" x14ac:dyDescent="0.25">
      <c r="A363" s="261" t="s">
        <v>433</v>
      </c>
      <c r="B363" s="156" t="s">
        <v>386</v>
      </c>
      <c r="C363" s="450"/>
      <c r="D363" s="27">
        <f t="shared" ref="D363:F364" si="105">D364</f>
        <v>22100</v>
      </c>
      <c r="E363" s="27">
        <f t="shared" si="105"/>
        <v>8300</v>
      </c>
      <c r="F363" s="27">
        <f t="shared" si="105"/>
        <v>8300</v>
      </c>
      <c r="G363" s="152"/>
    </row>
    <row r="364" spans="1:30" x14ac:dyDescent="0.25">
      <c r="A364" s="277" t="s">
        <v>120</v>
      </c>
      <c r="B364" s="156" t="s">
        <v>386</v>
      </c>
      <c r="C364" s="615">
        <v>200</v>
      </c>
      <c r="D364" s="27">
        <f t="shared" si="105"/>
        <v>22100</v>
      </c>
      <c r="E364" s="27">
        <f t="shared" si="105"/>
        <v>8300</v>
      </c>
      <c r="F364" s="27">
        <f t="shared" si="105"/>
        <v>8300</v>
      </c>
      <c r="G364" s="152"/>
    </row>
    <row r="365" spans="1:30" x14ac:dyDescent="0.25">
      <c r="A365" s="277" t="s">
        <v>52</v>
      </c>
      <c r="B365" s="156" t="s">
        <v>386</v>
      </c>
      <c r="C365" s="615">
        <v>240</v>
      </c>
      <c r="D365" s="27">
        <f>'Функц. 2025-2027'!F341</f>
        <v>22100</v>
      </c>
      <c r="E365" s="27">
        <f>'Функц. 2025-2027'!H341</f>
        <v>8300</v>
      </c>
      <c r="F365" s="27">
        <f>'Функц. 2025-2027'!J341</f>
        <v>8300</v>
      </c>
      <c r="G365" s="152"/>
    </row>
    <row r="366" spans="1:30" ht="47.25" x14ac:dyDescent="0.25">
      <c r="A366" s="472" t="s">
        <v>727</v>
      </c>
      <c r="B366" s="156" t="s">
        <v>187</v>
      </c>
      <c r="C366" s="616"/>
      <c r="D366" s="27">
        <f>D367</f>
        <v>1643.0000000000002</v>
      </c>
      <c r="E366" s="27">
        <f>E367</f>
        <v>1643.0000000000002</v>
      </c>
      <c r="F366" s="27">
        <f>F367</f>
        <v>1643.0000000000002</v>
      </c>
      <c r="G366" s="152"/>
    </row>
    <row r="367" spans="1:30" ht="47.25" x14ac:dyDescent="0.25">
      <c r="A367" s="281" t="s">
        <v>611</v>
      </c>
      <c r="B367" s="156" t="s">
        <v>610</v>
      </c>
      <c r="C367" s="616"/>
      <c r="D367" s="27">
        <f>D369+D370</f>
        <v>1643.0000000000002</v>
      </c>
      <c r="E367" s="27">
        <f>E369+E370</f>
        <v>1643.0000000000002</v>
      </c>
      <c r="F367" s="27">
        <f>F369+F370</f>
        <v>1643.0000000000002</v>
      </c>
      <c r="G367" s="152"/>
    </row>
    <row r="368" spans="1:30" ht="47.25" x14ac:dyDescent="0.25">
      <c r="A368" s="277" t="s">
        <v>41</v>
      </c>
      <c r="B368" s="156" t="s">
        <v>610</v>
      </c>
      <c r="C368" s="616">
        <v>100</v>
      </c>
      <c r="D368" s="27">
        <f>D369</f>
        <v>1627.3000000000002</v>
      </c>
      <c r="E368" s="27">
        <f>E369</f>
        <v>1627.3000000000002</v>
      </c>
      <c r="F368" s="27">
        <f>F369</f>
        <v>1627.3000000000002</v>
      </c>
      <c r="G368" s="152"/>
    </row>
    <row r="369" spans="1:7" x14ac:dyDescent="0.25">
      <c r="A369" s="397" t="s">
        <v>96</v>
      </c>
      <c r="B369" s="156" t="s">
        <v>610</v>
      </c>
      <c r="C369" s="616">
        <v>120</v>
      </c>
      <c r="D369" s="27">
        <f>'Функц. 2025-2027'!F132</f>
        <v>1627.3000000000002</v>
      </c>
      <c r="E369" s="27">
        <f>'Функц. 2025-2027'!H132</f>
        <v>1627.3000000000002</v>
      </c>
      <c r="F369" s="27">
        <f>'Функц. 2025-2027'!J132</f>
        <v>1627.3000000000002</v>
      </c>
      <c r="G369" s="152"/>
    </row>
    <row r="370" spans="1:7" x14ac:dyDescent="0.25">
      <c r="A370" s="397" t="s">
        <v>120</v>
      </c>
      <c r="B370" s="156" t="s">
        <v>610</v>
      </c>
      <c r="C370" s="616">
        <v>200</v>
      </c>
      <c r="D370" s="27">
        <f>D371</f>
        <v>15.7</v>
      </c>
      <c r="E370" s="27">
        <f>E371</f>
        <v>15.7</v>
      </c>
      <c r="F370" s="27">
        <f>F371</f>
        <v>15.7</v>
      </c>
      <c r="G370" s="152"/>
    </row>
    <row r="371" spans="1:7" x14ac:dyDescent="0.25">
      <c r="A371" s="397" t="s">
        <v>52</v>
      </c>
      <c r="B371" s="156" t="s">
        <v>610</v>
      </c>
      <c r="C371" s="616">
        <v>240</v>
      </c>
      <c r="D371" s="27">
        <f>'Функц. 2025-2027'!F134</f>
        <v>15.7</v>
      </c>
      <c r="E371" s="27">
        <f>'Функц. 2025-2027'!H134</f>
        <v>15.7</v>
      </c>
      <c r="F371" s="27">
        <f>'Функц. 2025-2027'!J134</f>
        <v>15.7</v>
      </c>
      <c r="G371" s="152"/>
    </row>
    <row r="372" spans="1:7" ht="31.5" x14ac:dyDescent="0.25">
      <c r="A372" s="279" t="s">
        <v>327</v>
      </c>
      <c r="B372" s="156" t="s">
        <v>459</v>
      </c>
      <c r="C372" s="616"/>
      <c r="D372" s="27">
        <f>D373</f>
        <v>25517.599999999999</v>
      </c>
      <c r="E372" s="27">
        <f>E373</f>
        <v>25517.599999999999</v>
      </c>
      <c r="F372" s="27">
        <f>F373</f>
        <v>25517.599999999999</v>
      </c>
      <c r="G372" s="152"/>
    </row>
    <row r="373" spans="1:7" x14ac:dyDescent="0.25">
      <c r="A373" s="279" t="s">
        <v>205</v>
      </c>
      <c r="B373" s="156" t="s">
        <v>460</v>
      </c>
      <c r="C373" s="450"/>
      <c r="D373" s="27">
        <f>D374+D377+D380</f>
        <v>25517.599999999999</v>
      </c>
      <c r="E373" s="27">
        <f>E374+E377+E380</f>
        <v>25517.599999999999</v>
      </c>
      <c r="F373" s="27">
        <f>F374+F377+F380</f>
        <v>25517.599999999999</v>
      </c>
      <c r="G373" s="152"/>
    </row>
    <row r="374" spans="1:7" ht="31.5" x14ac:dyDescent="0.25">
      <c r="A374" s="279" t="s">
        <v>206</v>
      </c>
      <c r="B374" s="156" t="s">
        <v>461</v>
      </c>
      <c r="C374" s="450"/>
      <c r="D374" s="27">
        <f t="shared" ref="D374:F375" si="106">D375</f>
        <v>1785.8</v>
      </c>
      <c r="E374" s="27">
        <f t="shared" si="106"/>
        <v>1785.8</v>
      </c>
      <c r="F374" s="27">
        <f t="shared" si="106"/>
        <v>1785.8</v>
      </c>
      <c r="G374" s="152"/>
    </row>
    <row r="375" spans="1:7" x14ac:dyDescent="0.25">
      <c r="A375" s="277" t="s">
        <v>120</v>
      </c>
      <c r="B375" s="156" t="s">
        <v>461</v>
      </c>
      <c r="C375" s="450">
        <v>200</v>
      </c>
      <c r="D375" s="27">
        <f t="shared" si="106"/>
        <v>1785.8</v>
      </c>
      <c r="E375" s="27">
        <f t="shared" si="106"/>
        <v>1785.8</v>
      </c>
      <c r="F375" s="27">
        <f t="shared" si="106"/>
        <v>1785.8</v>
      </c>
      <c r="G375" s="152"/>
    </row>
    <row r="376" spans="1:7" x14ac:dyDescent="0.25">
      <c r="A376" s="277" t="s">
        <v>52</v>
      </c>
      <c r="B376" s="156" t="s">
        <v>461</v>
      </c>
      <c r="C376" s="450">
        <v>240</v>
      </c>
      <c r="D376" s="27">
        <f>'Функц. 2025-2027'!F139</f>
        <v>1785.8</v>
      </c>
      <c r="E376" s="27">
        <f>'Функц. 2025-2027'!H139</f>
        <v>1785.8</v>
      </c>
      <c r="F376" s="27">
        <f>'Функц. 2025-2027'!J139</f>
        <v>1785.8</v>
      </c>
      <c r="G376" s="152"/>
    </row>
    <row r="377" spans="1:7" ht="31.5" x14ac:dyDescent="0.25">
      <c r="A377" s="277" t="s">
        <v>207</v>
      </c>
      <c r="B377" s="26" t="str">
        <f>B378</f>
        <v>12 1 04 00132</v>
      </c>
      <c r="C377" s="450"/>
      <c r="D377" s="27">
        <f t="shared" ref="D377:F378" si="107">D378</f>
        <v>8211.2999999999993</v>
      </c>
      <c r="E377" s="27">
        <f t="shared" si="107"/>
        <v>8211.2999999999993</v>
      </c>
      <c r="F377" s="27">
        <f t="shared" si="107"/>
        <v>8211.2999999999993</v>
      </c>
      <c r="G377" s="152"/>
    </row>
    <row r="378" spans="1:7" ht="47.25" x14ac:dyDescent="0.25">
      <c r="A378" s="277" t="s">
        <v>41</v>
      </c>
      <c r="B378" s="26" t="str">
        <f>B379</f>
        <v>12 1 04 00132</v>
      </c>
      <c r="C378" s="450">
        <v>100</v>
      </c>
      <c r="D378" s="27">
        <f t="shared" si="107"/>
        <v>8211.2999999999993</v>
      </c>
      <c r="E378" s="27">
        <f t="shared" si="107"/>
        <v>8211.2999999999993</v>
      </c>
      <c r="F378" s="27">
        <f t="shared" si="107"/>
        <v>8211.2999999999993</v>
      </c>
      <c r="G378" s="152"/>
    </row>
    <row r="379" spans="1:7" x14ac:dyDescent="0.25">
      <c r="A379" s="277" t="s">
        <v>96</v>
      </c>
      <c r="B379" s="156" t="s">
        <v>462</v>
      </c>
      <c r="C379" s="450">
        <v>120</v>
      </c>
      <c r="D379" s="27">
        <f>'Функц. 2025-2027'!F142</f>
        <v>8211.2999999999993</v>
      </c>
      <c r="E379" s="27">
        <f>'Функц. 2025-2027'!H142</f>
        <v>8211.2999999999993</v>
      </c>
      <c r="F379" s="27">
        <f>'Функц. 2025-2027'!J142</f>
        <v>8211.2999999999993</v>
      </c>
      <c r="G379" s="152"/>
    </row>
    <row r="380" spans="1:7" ht="31.5" x14ac:dyDescent="0.25">
      <c r="A380" s="277" t="s">
        <v>208</v>
      </c>
      <c r="B380" s="26" t="str">
        <f>B381</f>
        <v>12 1 04 00133</v>
      </c>
      <c r="C380" s="450"/>
      <c r="D380" s="27">
        <f t="shared" ref="D380:F381" si="108">D381</f>
        <v>15520.5</v>
      </c>
      <c r="E380" s="27">
        <f t="shared" si="108"/>
        <v>15520.5</v>
      </c>
      <c r="F380" s="27">
        <f t="shared" si="108"/>
        <v>15520.5</v>
      </c>
      <c r="G380" s="152"/>
    </row>
    <row r="381" spans="1:7" ht="47.25" x14ac:dyDescent="0.25">
      <c r="A381" s="277" t="s">
        <v>41</v>
      </c>
      <c r="B381" s="26" t="str">
        <f>B382</f>
        <v>12 1 04 00133</v>
      </c>
      <c r="C381" s="450">
        <v>100</v>
      </c>
      <c r="D381" s="27">
        <f t="shared" si="108"/>
        <v>15520.5</v>
      </c>
      <c r="E381" s="27">
        <f t="shared" si="108"/>
        <v>15520.5</v>
      </c>
      <c r="F381" s="27">
        <f t="shared" si="108"/>
        <v>15520.5</v>
      </c>
      <c r="G381" s="152"/>
    </row>
    <row r="382" spans="1:7" x14ac:dyDescent="0.25">
      <c r="A382" s="277" t="s">
        <v>96</v>
      </c>
      <c r="B382" s="156" t="s">
        <v>463</v>
      </c>
      <c r="C382" s="450">
        <v>120</v>
      </c>
      <c r="D382" s="27">
        <f>'Функц. 2025-2027'!F145</f>
        <v>15520.5</v>
      </c>
      <c r="E382" s="27">
        <f>'Функц. 2025-2027'!H145</f>
        <v>15520.5</v>
      </c>
      <c r="F382" s="27">
        <f>'Функц. 2025-2027'!J145</f>
        <v>15520.5</v>
      </c>
      <c r="G382" s="152"/>
    </row>
    <row r="383" spans="1:7" x14ac:dyDescent="0.25">
      <c r="A383" s="279" t="s">
        <v>531</v>
      </c>
      <c r="B383" s="156" t="s">
        <v>405</v>
      </c>
      <c r="C383" s="450"/>
      <c r="D383" s="27">
        <f t="shared" ref="D383:F386" si="109">D384</f>
        <v>4534.5</v>
      </c>
      <c r="E383" s="27">
        <f t="shared" si="109"/>
        <v>40146.5</v>
      </c>
      <c r="F383" s="27">
        <f t="shared" si="109"/>
        <v>53573.599999999999</v>
      </c>
      <c r="G383" s="152"/>
    </row>
    <row r="384" spans="1:7" ht="31.5" x14ac:dyDescent="0.25">
      <c r="A384" s="281" t="s">
        <v>532</v>
      </c>
      <c r="B384" s="156" t="s">
        <v>407</v>
      </c>
      <c r="C384" s="450"/>
      <c r="D384" s="27">
        <f t="shared" si="109"/>
        <v>4534.5</v>
      </c>
      <c r="E384" s="27">
        <f t="shared" si="109"/>
        <v>40146.5</v>
      </c>
      <c r="F384" s="27">
        <f t="shared" si="109"/>
        <v>53573.599999999999</v>
      </c>
      <c r="G384" s="152"/>
    </row>
    <row r="385" spans="1:7" x14ac:dyDescent="0.25">
      <c r="A385" s="279" t="s">
        <v>188</v>
      </c>
      <c r="B385" s="156" t="s">
        <v>533</v>
      </c>
      <c r="C385" s="450"/>
      <c r="D385" s="27">
        <f t="shared" si="109"/>
        <v>4534.5</v>
      </c>
      <c r="E385" s="27">
        <f t="shared" si="109"/>
        <v>40146.5</v>
      </c>
      <c r="F385" s="27">
        <f t="shared" si="109"/>
        <v>53573.599999999999</v>
      </c>
      <c r="G385" s="152"/>
    </row>
    <row r="386" spans="1:7" x14ac:dyDescent="0.25">
      <c r="A386" s="277" t="s">
        <v>67</v>
      </c>
      <c r="B386" s="156" t="s">
        <v>533</v>
      </c>
      <c r="C386" s="450">
        <v>700</v>
      </c>
      <c r="D386" s="27">
        <f t="shared" si="109"/>
        <v>4534.5</v>
      </c>
      <c r="E386" s="27">
        <f t="shared" si="109"/>
        <v>40146.5</v>
      </c>
      <c r="F386" s="27">
        <f t="shared" si="109"/>
        <v>53573.599999999999</v>
      </c>
      <c r="G386" s="152"/>
    </row>
    <row r="387" spans="1:7" x14ac:dyDescent="0.25">
      <c r="A387" s="403" t="s">
        <v>355</v>
      </c>
      <c r="B387" s="156" t="s">
        <v>533</v>
      </c>
      <c r="C387" s="450">
        <v>730</v>
      </c>
      <c r="D387" s="27">
        <f>'Функц. 2025-2027'!F803</f>
        <v>4534.5</v>
      </c>
      <c r="E387" s="27">
        <f>'Функц. 2025-2027'!H803</f>
        <v>40146.5</v>
      </c>
      <c r="F387" s="27">
        <f>'Функц. 2025-2027'!J803</f>
        <v>53573.599999999999</v>
      </c>
      <c r="G387" s="152"/>
    </row>
    <row r="388" spans="1:7" x14ac:dyDescent="0.25">
      <c r="A388" s="279" t="s">
        <v>189</v>
      </c>
      <c r="B388" s="156" t="s">
        <v>190</v>
      </c>
      <c r="C388" s="411"/>
      <c r="D388" s="27">
        <f>D389+D443</f>
        <v>303209.8</v>
      </c>
      <c r="E388" s="27">
        <f>E389+E443</f>
        <v>236091.7</v>
      </c>
      <c r="F388" s="27">
        <f>F389+F443</f>
        <v>236245</v>
      </c>
      <c r="G388" s="152"/>
    </row>
    <row r="389" spans="1:7" ht="31.5" x14ac:dyDescent="0.25">
      <c r="A389" s="279" t="s">
        <v>191</v>
      </c>
      <c r="B389" s="156" t="s">
        <v>192</v>
      </c>
      <c r="C389" s="411"/>
      <c r="D389" s="27">
        <f>D390+D393+D415+D418+D426+D429+D405+D421</f>
        <v>302260.3</v>
      </c>
      <c r="E389" s="27">
        <f>E390+E393+E415+E418+E426+E429+E405+E421</f>
        <v>235261.6</v>
      </c>
      <c r="F389" s="27">
        <f>F390+F393+F415+F418+F426+F429+F405+F421</f>
        <v>235261.6</v>
      </c>
      <c r="G389" s="152"/>
    </row>
    <row r="390" spans="1:7" x14ac:dyDescent="0.25">
      <c r="A390" s="279" t="s">
        <v>193</v>
      </c>
      <c r="B390" s="156" t="s">
        <v>194</v>
      </c>
      <c r="C390" s="411"/>
      <c r="D390" s="27">
        <f t="shared" ref="D390:F391" si="110">D391</f>
        <v>3451.3</v>
      </c>
      <c r="E390" s="27">
        <f t="shared" si="110"/>
        <v>3451.3</v>
      </c>
      <c r="F390" s="27">
        <f t="shared" si="110"/>
        <v>3451.3</v>
      </c>
      <c r="G390" s="152"/>
    </row>
    <row r="391" spans="1:7" ht="47.25" x14ac:dyDescent="0.25">
      <c r="A391" s="277" t="s">
        <v>41</v>
      </c>
      <c r="B391" s="156" t="s">
        <v>194</v>
      </c>
      <c r="C391" s="411">
        <v>100</v>
      </c>
      <c r="D391" s="27">
        <f t="shared" si="110"/>
        <v>3451.3</v>
      </c>
      <c r="E391" s="27">
        <f t="shared" si="110"/>
        <v>3451.3</v>
      </c>
      <c r="F391" s="27">
        <f t="shared" si="110"/>
        <v>3451.3</v>
      </c>
      <c r="G391" s="152"/>
    </row>
    <row r="392" spans="1:7" x14ac:dyDescent="0.25">
      <c r="A392" s="277" t="s">
        <v>96</v>
      </c>
      <c r="B392" s="156" t="s">
        <v>194</v>
      </c>
      <c r="C392" s="411">
        <v>120</v>
      </c>
      <c r="D392" s="27">
        <f>'Функц. 2025-2027'!F18</f>
        <v>3451.3</v>
      </c>
      <c r="E392" s="27">
        <f>'Функц. 2025-2027'!H18</f>
        <v>3451.3</v>
      </c>
      <c r="F392" s="27">
        <f>'Функц. 2025-2027'!J18</f>
        <v>3451.3</v>
      </c>
      <c r="G392" s="152"/>
    </row>
    <row r="393" spans="1:7" x14ac:dyDescent="0.25">
      <c r="A393" s="279" t="s">
        <v>195</v>
      </c>
      <c r="B393" s="156" t="s">
        <v>196</v>
      </c>
      <c r="C393" s="450"/>
      <c r="D393" s="27">
        <f>D394+D399+D402</f>
        <v>92283</v>
      </c>
      <c r="E393" s="27">
        <f>E394+E399+E402</f>
        <v>92283</v>
      </c>
      <c r="F393" s="27">
        <f>F394+F399+F402</f>
        <v>92283</v>
      </c>
      <c r="G393" s="152"/>
    </row>
    <row r="394" spans="1:7" ht="31.5" x14ac:dyDescent="0.25">
      <c r="A394" s="404" t="s">
        <v>197</v>
      </c>
      <c r="B394" s="156" t="s">
        <v>198</v>
      </c>
      <c r="C394" s="450"/>
      <c r="D394" s="27">
        <f>D397+D395</f>
        <v>9487.2999999999993</v>
      </c>
      <c r="E394" s="523">
        <f t="shared" ref="E394:F394" si="111">E397+E395</f>
        <v>9487.2999999999993</v>
      </c>
      <c r="F394" s="523">
        <f t="shared" si="111"/>
        <v>9487.2999999999993</v>
      </c>
      <c r="G394" s="152"/>
    </row>
    <row r="395" spans="1:7" s="177" customFormat="1" ht="47.25" x14ac:dyDescent="0.25">
      <c r="A395" s="277" t="s">
        <v>41</v>
      </c>
      <c r="B395" s="156" t="s">
        <v>198</v>
      </c>
      <c r="C395" s="411">
        <v>100</v>
      </c>
      <c r="D395" s="27">
        <f>D396</f>
        <v>50</v>
      </c>
      <c r="E395" s="27">
        <f>E396</f>
        <v>50</v>
      </c>
      <c r="F395" s="27">
        <f>F396</f>
        <v>50</v>
      </c>
      <c r="G395" s="152"/>
    </row>
    <row r="396" spans="1:7" s="177" customFormat="1" x14ac:dyDescent="0.25">
      <c r="A396" s="277" t="s">
        <v>96</v>
      </c>
      <c r="B396" s="156" t="s">
        <v>198</v>
      </c>
      <c r="C396" s="411">
        <v>120</v>
      </c>
      <c r="D396" s="27">
        <f>'Функц. 2025-2027'!F57</f>
        <v>50</v>
      </c>
      <c r="E396" s="27">
        <f>'Функц. 2025-2027'!H57</f>
        <v>50</v>
      </c>
      <c r="F396" s="27">
        <f>'Функц. 2025-2027'!J57</f>
        <v>50</v>
      </c>
      <c r="G396" s="152"/>
    </row>
    <row r="397" spans="1:7" x14ac:dyDescent="0.25">
      <c r="A397" s="277" t="s">
        <v>120</v>
      </c>
      <c r="B397" s="156" t="s">
        <v>198</v>
      </c>
      <c r="C397" s="450">
        <v>200</v>
      </c>
      <c r="D397" s="27">
        <f>D398</f>
        <v>9437.2999999999993</v>
      </c>
      <c r="E397" s="27">
        <f>E398</f>
        <v>9437.2999999999993</v>
      </c>
      <c r="F397" s="27">
        <f>F398</f>
        <v>9437.2999999999993</v>
      </c>
      <c r="G397" s="152"/>
    </row>
    <row r="398" spans="1:7" x14ac:dyDescent="0.25">
      <c r="A398" s="277" t="s">
        <v>52</v>
      </c>
      <c r="B398" s="156" t="s">
        <v>198</v>
      </c>
      <c r="C398" s="450">
        <v>240</v>
      </c>
      <c r="D398" s="27">
        <f>'Функц. 2025-2027'!F59</f>
        <v>9437.2999999999993</v>
      </c>
      <c r="E398" s="27">
        <f>'Функц. 2025-2027'!H59</f>
        <v>9437.2999999999993</v>
      </c>
      <c r="F398" s="27">
        <f>'Функц. 2025-2027'!J59</f>
        <v>9437.2999999999993</v>
      </c>
      <c r="G398" s="152"/>
    </row>
    <row r="399" spans="1:7" ht="31.5" x14ac:dyDescent="0.25">
      <c r="A399" s="277" t="s">
        <v>199</v>
      </c>
      <c r="B399" s="156" t="s">
        <v>200</v>
      </c>
      <c r="C399" s="411"/>
      <c r="D399" s="27">
        <f t="shared" ref="D399:F400" si="112">D400</f>
        <v>28421.4</v>
      </c>
      <c r="E399" s="27">
        <f t="shared" si="112"/>
        <v>28421.4</v>
      </c>
      <c r="F399" s="27">
        <f t="shared" si="112"/>
        <v>28421.4</v>
      </c>
      <c r="G399" s="152"/>
    </row>
    <row r="400" spans="1:7" ht="47.25" x14ac:dyDescent="0.25">
      <c r="A400" s="277" t="s">
        <v>41</v>
      </c>
      <c r="B400" s="156" t="s">
        <v>200</v>
      </c>
      <c r="C400" s="411">
        <v>100</v>
      </c>
      <c r="D400" s="27">
        <f t="shared" si="112"/>
        <v>28421.4</v>
      </c>
      <c r="E400" s="27">
        <f t="shared" si="112"/>
        <v>28421.4</v>
      </c>
      <c r="F400" s="27">
        <f t="shared" si="112"/>
        <v>28421.4</v>
      </c>
      <c r="G400" s="152"/>
    </row>
    <row r="401" spans="1:7" x14ac:dyDescent="0.25">
      <c r="A401" s="277" t="s">
        <v>96</v>
      </c>
      <c r="B401" s="156" t="s">
        <v>200</v>
      </c>
      <c r="C401" s="450">
        <v>120</v>
      </c>
      <c r="D401" s="27">
        <f>'Функц. 2025-2027'!F62</f>
        <v>28421.4</v>
      </c>
      <c r="E401" s="27">
        <f>'Функц. 2025-2027'!H62</f>
        <v>28421.4</v>
      </c>
      <c r="F401" s="27">
        <f>'Функц. 2025-2027'!J62</f>
        <v>28421.4</v>
      </c>
      <c r="G401" s="152"/>
    </row>
    <row r="402" spans="1:7" ht="31.5" x14ac:dyDescent="0.25">
      <c r="A402" s="277" t="s">
        <v>201</v>
      </c>
      <c r="B402" s="156" t="s">
        <v>202</v>
      </c>
      <c r="C402" s="411"/>
      <c r="D402" s="27">
        <f t="shared" ref="D402:F403" si="113">D403</f>
        <v>54374.3</v>
      </c>
      <c r="E402" s="27">
        <f t="shared" si="113"/>
        <v>54374.3</v>
      </c>
      <c r="F402" s="27">
        <f t="shared" si="113"/>
        <v>54374.3</v>
      </c>
      <c r="G402" s="152"/>
    </row>
    <row r="403" spans="1:7" ht="47.25" x14ac:dyDescent="0.25">
      <c r="A403" s="277" t="s">
        <v>41</v>
      </c>
      <c r="B403" s="156" t="s">
        <v>202</v>
      </c>
      <c r="C403" s="411">
        <v>100</v>
      </c>
      <c r="D403" s="27">
        <f t="shared" si="113"/>
        <v>54374.3</v>
      </c>
      <c r="E403" s="27">
        <f t="shared" si="113"/>
        <v>54374.3</v>
      </c>
      <c r="F403" s="27">
        <f t="shared" si="113"/>
        <v>54374.3</v>
      </c>
      <c r="G403" s="152"/>
    </row>
    <row r="404" spans="1:7" x14ac:dyDescent="0.25">
      <c r="A404" s="277" t="s">
        <v>96</v>
      </c>
      <c r="B404" s="156" t="s">
        <v>202</v>
      </c>
      <c r="C404" s="450">
        <v>120</v>
      </c>
      <c r="D404" s="27">
        <f>'Функц. 2025-2027'!F65</f>
        <v>54374.3</v>
      </c>
      <c r="E404" s="27">
        <f>'Функц. 2025-2027'!H65</f>
        <v>54374.3</v>
      </c>
      <c r="F404" s="27">
        <f>'Функц. 2025-2027'!J65</f>
        <v>54374.3</v>
      </c>
      <c r="G404" s="152"/>
    </row>
    <row r="405" spans="1:7" x14ac:dyDescent="0.25">
      <c r="A405" s="280" t="s">
        <v>209</v>
      </c>
      <c r="B405" s="285" t="s">
        <v>210</v>
      </c>
      <c r="C405" s="450"/>
      <c r="D405" s="27">
        <f>D406+D409+D412</f>
        <v>31765.600000000002</v>
      </c>
      <c r="E405" s="27">
        <f>E406+E409+E412</f>
        <v>31765.600000000002</v>
      </c>
      <c r="F405" s="27">
        <f>F406+F409+F412</f>
        <v>31765.600000000002</v>
      </c>
      <c r="G405" s="152"/>
    </row>
    <row r="406" spans="1:7" ht="31.5" x14ac:dyDescent="0.25">
      <c r="A406" s="277" t="s">
        <v>211</v>
      </c>
      <c r="B406" s="285" t="s">
        <v>212</v>
      </c>
      <c r="C406" s="450"/>
      <c r="D406" s="27">
        <f>D407</f>
        <v>3657.8</v>
      </c>
      <c r="E406" s="523">
        <f t="shared" ref="E406:F406" si="114">E407</f>
        <v>3657.8</v>
      </c>
      <c r="F406" s="523">
        <f t="shared" si="114"/>
        <v>3657.8</v>
      </c>
      <c r="G406" s="152"/>
    </row>
    <row r="407" spans="1:7" x14ac:dyDescent="0.25">
      <c r="A407" s="277" t="s">
        <v>120</v>
      </c>
      <c r="B407" s="285" t="s">
        <v>212</v>
      </c>
      <c r="C407" s="450">
        <v>200</v>
      </c>
      <c r="D407" s="27">
        <f>D408</f>
        <v>3657.8</v>
      </c>
      <c r="E407" s="27">
        <f>E408</f>
        <v>3657.8</v>
      </c>
      <c r="F407" s="27">
        <f>F408</f>
        <v>3657.8</v>
      </c>
      <c r="G407" s="152"/>
    </row>
    <row r="408" spans="1:7" x14ac:dyDescent="0.25">
      <c r="A408" s="277" t="s">
        <v>52</v>
      </c>
      <c r="B408" s="285" t="s">
        <v>212</v>
      </c>
      <c r="C408" s="450">
        <v>240</v>
      </c>
      <c r="D408" s="27">
        <f>'Функц. 2025-2027'!F83</f>
        <v>3657.8</v>
      </c>
      <c r="E408" s="27">
        <f>'Функц. 2025-2027'!H83</f>
        <v>3657.8</v>
      </c>
      <c r="F408" s="27">
        <f>'Функц. 2025-2027'!J83</f>
        <v>3657.8</v>
      </c>
      <c r="G408" s="152"/>
    </row>
    <row r="409" spans="1:7" ht="31.5" x14ac:dyDescent="0.25">
      <c r="A409" s="277" t="s">
        <v>216</v>
      </c>
      <c r="B409" s="26" t="str">
        <f>B410</f>
        <v>12 5 01 00162</v>
      </c>
      <c r="C409" s="450"/>
      <c r="D409" s="27">
        <f t="shared" ref="D409:F410" si="115">D410</f>
        <v>15536.1</v>
      </c>
      <c r="E409" s="27">
        <f t="shared" si="115"/>
        <v>15536.1</v>
      </c>
      <c r="F409" s="27">
        <f t="shared" si="115"/>
        <v>15536.1</v>
      </c>
      <c r="G409" s="152"/>
    </row>
    <row r="410" spans="1:7" ht="47.25" x14ac:dyDescent="0.25">
      <c r="A410" s="277" t="s">
        <v>41</v>
      </c>
      <c r="B410" s="26" t="str">
        <f>B411</f>
        <v>12 5 01 00162</v>
      </c>
      <c r="C410" s="450">
        <v>100</v>
      </c>
      <c r="D410" s="27">
        <f t="shared" si="115"/>
        <v>15536.1</v>
      </c>
      <c r="E410" s="27">
        <f t="shared" si="115"/>
        <v>15536.1</v>
      </c>
      <c r="F410" s="27">
        <f t="shared" si="115"/>
        <v>15536.1</v>
      </c>
      <c r="G410" s="152"/>
    </row>
    <row r="411" spans="1:7" x14ac:dyDescent="0.25">
      <c r="A411" s="277" t="s">
        <v>96</v>
      </c>
      <c r="B411" s="285" t="s">
        <v>213</v>
      </c>
      <c r="C411" s="450">
        <v>120</v>
      </c>
      <c r="D411" s="27">
        <f>'Функц. 2025-2027'!F86</f>
        <v>15536.1</v>
      </c>
      <c r="E411" s="27">
        <f>'Функц. 2025-2027'!H86</f>
        <v>15536.1</v>
      </c>
      <c r="F411" s="27">
        <f>'Функц. 2025-2027'!J86</f>
        <v>15536.1</v>
      </c>
      <c r="G411" s="152"/>
    </row>
    <row r="412" spans="1:7" ht="31.5" x14ac:dyDescent="0.25">
      <c r="A412" s="277" t="s">
        <v>215</v>
      </c>
      <c r="B412" s="26" t="str">
        <f>B413</f>
        <v>12 5 01 00163</v>
      </c>
      <c r="C412" s="450"/>
      <c r="D412" s="27">
        <f t="shared" ref="D412:F413" si="116">D413</f>
        <v>12571.7</v>
      </c>
      <c r="E412" s="27">
        <f t="shared" si="116"/>
        <v>12571.7</v>
      </c>
      <c r="F412" s="27">
        <f t="shared" si="116"/>
        <v>12571.7</v>
      </c>
      <c r="G412" s="152"/>
    </row>
    <row r="413" spans="1:7" ht="47.25" x14ac:dyDescent="0.25">
      <c r="A413" s="277" t="s">
        <v>41</v>
      </c>
      <c r="B413" s="26" t="str">
        <f>B414</f>
        <v>12 5 01 00163</v>
      </c>
      <c r="C413" s="450">
        <v>100</v>
      </c>
      <c r="D413" s="27">
        <f t="shared" si="116"/>
        <v>12571.7</v>
      </c>
      <c r="E413" s="27">
        <f t="shared" si="116"/>
        <v>12571.7</v>
      </c>
      <c r="F413" s="27">
        <f t="shared" si="116"/>
        <v>12571.7</v>
      </c>
      <c r="G413" s="152"/>
    </row>
    <row r="414" spans="1:7" x14ac:dyDescent="0.25">
      <c r="A414" s="277" t="s">
        <v>96</v>
      </c>
      <c r="B414" s="285" t="s">
        <v>214</v>
      </c>
      <c r="C414" s="450">
        <v>120</v>
      </c>
      <c r="D414" s="27">
        <f>'Функц. 2025-2027'!F89</f>
        <v>12571.7</v>
      </c>
      <c r="E414" s="27">
        <f>'Функц. 2025-2027'!H89</f>
        <v>12571.7</v>
      </c>
      <c r="F414" s="27">
        <f>'Функц. 2025-2027'!J89</f>
        <v>12571.7</v>
      </c>
      <c r="G414" s="152"/>
    </row>
    <row r="415" spans="1:7" x14ac:dyDescent="0.25">
      <c r="A415" s="280" t="s">
        <v>221</v>
      </c>
      <c r="B415" s="285" t="s">
        <v>222</v>
      </c>
      <c r="C415" s="603"/>
      <c r="D415" s="27">
        <f t="shared" ref="D415:F416" si="117">D416</f>
        <v>650</v>
      </c>
      <c r="E415" s="27">
        <f t="shared" si="117"/>
        <v>74</v>
      </c>
      <c r="F415" s="27">
        <f t="shared" si="117"/>
        <v>74</v>
      </c>
      <c r="G415" s="152"/>
    </row>
    <row r="416" spans="1:7" x14ac:dyDescent="0.25">
      <c r="A416" s="277" t="s">
        <v>120</v>
      </c>
      <c r="B416" s="285" t="s">
        <v>222</v>
      </c>
      <c r="C416" s="611">
        <v>200</v>
      </c>
      <c r="D416" s="27">
        <f t="shared" si="117"/>
        <v>650</v>
      </c>
      <c r="E416" s="27">
        <f t="shared" si="117"/>
        <v>74</v>
      </c>
      <c r="F416" s="27">
        <f t="shared" si="117"/>
        <v>74</v>
      </c>
      <c r="G416" s="152"/>
    </row>
    <row r="417" spans="1:7" x14ac:dyDescent="0.25">
      <c r="A417" s="277" t="s">
        <v>52</v>
      </c>
      <c r="B417" s="285" t="s">
        <v>222</v>
      </c>
      <c r="C417" s="611">
        <v>240</v>
      </c>
      <c r="D417" s="27">
        <f>'Функц. 2025-2027'!F205</f>
        <v>650</v>
      </c>
      <c r="E417" s="27">
        <f>'Функц. 2025-2027'!H205</f>
        <v>74</v>
      </c>
      <c r="F417" s="27">
        <f>'Функц. 2025-2027'!J205</f>
        <v>74</v>
      </c>
      <c r="G417" s="152"/>
    </row>
    <row r="418" spans="1:7" x14ac:dyDescent="0.25">
      <c r="A418" s="280" t="s">
        <v>223</v>
      </c>
      <c r="B418" s="285" t="s">
        <v>224</v>
      </c>
      <c r="C418" s="450"/>
      <c r="D418" s="27">
        <f t="shared" ref="D418:F419" si="118">D419</f>
        <v>160</v>
      </c>
      <c r="E418" s="27">
        <f t="shared" si="118"/>
        <v>160</v>
      </c>
      <c r="F418" s="27">
        <f t="shared" si="118"/>
        <v>160</v>
      </c>
      <c r="G418" s="152"/>
    </row>
    <row r="419" spans="1:7" x14ac:dyDescent="0.25">
      <c r="A419" s="277" t="s">
        <v>42</v>
      </c>
      <c r="B419" s="285" t="s">
        <v>224</v>
      </c>
      <c r="C419" s="450">
        <v>800</v>
      </c>
      <c r="D419" s="27">
        <f t="shared" si="118"/>
        <v>160</v>
      </c>
      <c r="E419" s="27">
        <f t="shared" si="118"/>
        <v>160</v>
      </c>
      <c r="F419" s="27">
        <f t="shared" si="118"/>
        <v>160</v>
      </c>
      <c r="G419" s="152"/>
    </row>
    <row r="420" spans="1:7" x14ac:dyDescent="0.25">
      <c r="A420" s="277" t="s">
        <v>57</v>
      </c>
      <c r="B420" s="285" t="s">
        <v>224</v>
      </c>
      <c r="C420" s="450">
        <v>850</v>
      </c>
      <c r="D420" s="27">
        <f>'Функц. 2025-2027'!F150</f>
        <v>160</v>
      </c>
      <c r="E420" s="27">
        <f>'Функц. 2025-2027'!H150</f>
        <v>160</v>
      </c>
      <c r="F420" s="27">
        <f>'Функц. 2025-2027'!J150</f>
        <v>160</v>
      </c>
      <c r="G420" s="152"/>
    </row>
    <row r="421" spans="1:7" s="177" customFormat="1" ht="31.5" x14ac:dyDescent="0.25">
      <c r="A421" s="261" t="s">
        <v>551</v>
      </c>
      <c r="B421" s="285" t="s">
        <v>550</v>
      </c>
      <c r="C421" s="450"/>
      <c r="D421" s="27">
        <f>D422+D424</f>
        <v>16690.099999999999</v>
      </c>
      <c r="E421" s="27">
        <f>E422+E424</f>
        <v>13813</v>
      </c>
      <c r="F421" s="27">
        <f>F422+F424</f>
        <v>13813</v>
      </c>
      <c r="G421" s="152"/>
    </row>
    <row r="422" spans="1:7" s="177" customFormat="1" ht="47.25" x14ac:dyDescent="0.25">
      <c r="A422" s="529" t="s">
        <v>41</v>
      </c>
      <c r="B422" s="285" t="s">
        <v>550</v>
      </c>
      <c r="C422" s="531" t="s">
        <v>127</v>
      </c>
      <c r="D422" s="27">
        <f>D423</f>
        <v>15778.8</v>
      </c>
      <c r="E422" s="27">
        <f>E423</f>
        <v>12901.7</v>
      </c>
      <c r="F422" s="27">
        <f>F423</f>
        <v>12901.7</v>
      </c>
      <c r="G422" s="152"/>
    </row>
    <row r="423" spans="1:7" s="177" customFormat="1" x14ac:dyDescent="0.25">
      <c r="A423" s="529" t="s">
        <v>68</v>
      </c>
      <c r="B423" s="285" t="s">
        <v>550</v>
      </c>
      <c r="C423" s="531" t="s">
        <v>128</v>
      </c>
      <c r="D423" s="27">
        <f>'Функц. 2025-2027'!F153</f>
        <v>15778.8</v>
      </c>
      <c r="E423" s="27">
        <f>'Функц. 2025-2027'!H153</f>
        <v>12901.7</v>
      </c>
      <c r="F423" s="27">
        <f>'Функц. 2025-2027'!J153</f>
        <v>12901.7</v>
      </c>
      <c r="G423" s="152"/>
    </row>
    <row r="424" spans="1:7" s="177" customFormat="1" x14ac:dyDescent="0.25">
      <c r="A424" s="529" t="s">
        <v>120</v>
      </c>
      <c r="B424" s="285" t="s">
        <v>550</v>
      </c>
      <c r="C424" s="531" t="s">
        <v>37</v>
      </c>
      <c r="D424" s="27">
        <f>D425</f>
        <v>911.3</v>
      </c>
      <c r="E424" s="27">
        <f>E425</f>
        <v>911.3</v>
      </c>
      <c r="F424" s="27">
        <f>F425</f>
        <v>911.3</v>
      </c>
      <c r="G424" s="152"/>
    </row>
    <row r="425" spans="1:7" s="177" customFormat="1" x14ac:dyDescent="0.25">
      <c r="A425" s="529" t="s">
        <v>52</v>
      </c>
      <c r="B425" s="285" t="s">
        <v>550</v>
      </c>
      <c r="C425" s="531" t="s">
        <v>65</v>
      </c>
      <c r="D425" s="27">
        <f>'Функц. 2025-2027'!F155</f>
        <v>911.3</v>
      </c>
      <c r="E425" s="27">
        <f>'Функц. 2025-2027'!H155</f>
        <v>911.3</v>
      </c>
      <c r="F425" s="27">
        <f>'Функц. 2025-2027'!J155</f>
        <v>911.3</v>
      </c>
      <c r="G425" s="152"/>
    </row>
    <row r="426" spans="1:7" ht="31.5" x14ac:dyDescent="0.25">
      <c r="A426" s="280" t="s">
        <v>217</v>
      </c>
      <c r="B426" s="285" t="s">
        <v>218</v>
      </c>
      <c r="C426" s="411"/>
      <c r="D426" s="27">
        <f t="shared" ref="D426:F427" si="119">D427</f>
        <v>26390.2</v>
      </c>
      <c r="E426" s="27">
        <f t="shared" si="119"/>
        <v>26390.2</v>
      </c>
      <c r="F426" s="27">
        <f t="shared" si="119"/>
        <v>26390.2</v>
      </c>
      <c r="G426" s="152"/>
    </row>
    <row r="427" spans="1:7" ht="31.5" x14ac:dyDescent="0.25">
      <c r="A427" s="277" t="s">
        <v>60</v>
      </c>
      <c r="B427" s="285" t="s">
        <v>218</v>
      </c>
      <c r="C427" s="617">
        <v>600</v>
      </c>
      <c r="D427" s="27">
        <f t="shared" si="119"/>
        <v>26390.2</v>
      </c>
      <c r="E427" s="27">
        <f t="shared" si="119"/>
        <v>26390.2</v>
      </c>
      <c r="F427" s="27">
        <f t="shared" si="119"/>
        <v>26390.2</v>
      </c>
      <c r="G427" s="152"/>
    </row>
    <row r="428" spans="1:7" x14ac:dyDescent="0.25">
      <c r="A428" s="277" t="s">
        <v>61</v>
      </c>
      <c r="B428" s="285" t="s">
        <v>218</v>
      </c>
      <c r="C428" s="617">
        <v>610</v>
      </c>
      <c r="D428" s="27">
        <f>'Функц. 2025-2027'!F158</f>
        <v>26390.2</v>
      </c>
      <c r="E428" s="27">
        <f>'Функц. 2025-2027'!H158</f>
        <v>26390.2</v>
      </c>
      <c r="F428" s="27">
        <f>'Функц. 2025-2027'!J158</f>
        <v>26390.2</v>
      </c>
      <c r="G428" s="152"/>
    </row>
    <row r="429" spans="1:7" ht="31.5" x14ac:dyDescent="0.25">
      <c r="A429" s="280" t="s">
        <v>203</v>
      </c>
      <c r="B429" s="285" t="s">
        <v>204</v>
      </c>
      <c r="C429" s="450"/>
      <c r="D429" s="27">
        <f>D430+D440+D435</f>
        <v>130870.1</v>
      </c>
      <c r="E429" s="27">
        <f>E430+E440+E435</f>
        <v>67324.5</v>
      </c>
      <c r="F429" s="27">
        <f>F430+F440+F435</f>
        <v>67324.5</v>
      </c>
      <c r="G429" s="152"/>
    </row>
    <row r="430" spans="1:7" ht="47.25" x14ac:dyDescent="0.25">
      <c r="A430" s="277" t="s">
        <v>219</v>
      </c>
      <c r="B430" s="285" t="s">
        <v>220</v>
      </c>
      <c r="C430" s="531"/>
      <c r="D430" s="27">
        <f>D431+D433</f>
        <v>77679.599999999991</v>
      </c>
      <c r="E430" s="27">
        <f>E431+E433</f>
        <v>27679.600000000002</v>
      </c>
      <c r="F430" s="27">
        <f>F431+F433</f>
        <v>27679.600000000002</v>
      </c>
      <c r="G430" s="152"/>
    </row>
    <row r="431" spans="1:7" ht="47.25" x14ac:dyDescent="0.25">
      <c r="A431" s="277" t="s">
        <v>41</v>
      </c>
      <c r="B431" s="285" t="s">
        <v>220</v>
      </c>
      <c r="C431" s="531" t="s">
        <v>127</v>
      </c>
      <c r="D431" s="27">
        <f>D432</f>
        <v>76937.7</v>
      </c>
      <c r="E431" s="27">
        <f>E432</f>
        <v>26937.7</v>
      </c>
      <c r="F431" s="27">
        <f>F432</f>
        <v>26937.7</v>
      </c>
      <c r="G431" s="152"/>
    </row>
    <row r="432" spans="1:7" x14ac:dyDescent="0.25">
      <c r="A432" s="277" t="s">
        <v>68</v>
      </c>
      <c r="B432" s="285" t="s">
        <v>220</v>
      </c>
      <c r="C432" s="531" t="s">
        <v>128</v>
      </c>
      <c r="D432" s="27">
        <f>'Функц. 2025-2027'!F162</f>
        <v>76937.7</v>
      </c>
      <c r="E432" s="27">
        <f>'Функц. 2025-2027'!H162</f>
        <v>26937.7</v>
      </c>
      <c r="F432" s="27">
        <f>'Функц. 2025-2027'!J162</f>
        <v>26937.7</v>
      </c>
      <c r="G432" s="152"/>
    </row>
    <row r="433" spans="1:7" x14ac:dyDescent="0.25">
      <c r="A433" s="277" t="s">
        <v>120</v>
      </c>
      <c r="B433" s="285" t="s">
        <v>220</v>
      </c>
      <c r="C433" s="531" t="s">
        <v>37</v>
      </c>
      <c r="D433" s="27">
        <f>D434</f>
        <v>741.9</v>
      </c>
      <c r="E433" s="27">
        <f>E434</f>
        <v>741.9</v>
      </c>
      <c r="F433" s="27">
        <f>F434</f>
        <v>741.9</v>
      </c>
      <c r="G433" s="152"/>
    </row>
    <row r="434" spans="1:7" x14ac:dyDescent="0.25">
      <c r="A434" s="277" t="s">
        <v>52</v>
      </c>
      <c r="B434" s="285" t="s">
        <v>220</v>
      </c>
      <c r="C434" s="531" t="s">
        <v>65</v>
      </c>
      <c r="D434" s="27">
        <f>'Функц. 2025-2027'!F164</f>
        <v>741.9</v>
      </c>
      <c r="E434" s="32">
        <f>'Функц. 2025-2027'!H164</f>
        <v>741.9</v>
      </c>
      <c r="F434" s="32">
        <f>'Функц. 2025-2027'!J164</f>
        <v>741.9</v>
      </c>
      <c r="G434" s="152"/>
    </row>
    <row r="435" spans="1:7" s="177" customFormat="1" ht="47.25" x14ac:dyDescent="0.25">
      <c r="A435" s="277" t="s">
        <v>384</v>
      </c>
      <c r="B435" s="285" t="s">
        <v>385</v>
      </c>
      <c r="C435" s="531"/>
      <c r="D435" s="27">
        <f>D436+D438</f>
        <v>19307.599999999999</v>
      </c>
      <c r="E435" s="27">
        <f>E436+E438</f>
        <v>9307.6</v>
      </c>
      <c r="F435" s="27">
        <f>F436+F438</f>
        <v>9307.6</v>
      </c>
      <c r="G435" s="152"/>
    </row>
    <row r="436" spans="1:7" s="177" customFormat="1" ht="47.25" x14ac:dyDescent="0.25">
      <c r="A436" s="277" t="s">
        <v>41</v>
      </c>
      <c r="B436" s="285" t="s">
        <v>385</v>
      </c>
      <c r="C436" s="531" t="s">
        <v>127</v>
      </c>
      <c r="D436" s="27">
        <f>D437</f>
        <v>18603.599999999999</v>
      </c>
      <c r="E436" s="27">
        <f>E437</f>
        <v>8603.6</v>
      </c>
      <c r="F436" s="27">
        <f>F437</f>
        <v>8603.6</v>
      </c>
      <c r="G436" s="152"/>
    </row>
    <row r="437" spans="1:7" s="177" customFormat="1" x14ac:dyDescent="0.25">
      <c r="A437" s="277" t="s">
        <v>68</v>
      </c>
      <c r="B437" s="285" t="s">
        <v>385</v>
      </c>
      <c r="C437" s="531" t="s">
        <v>128</v>
      </c>
      <c r="D437" s="27">
        <f>'Функц. 2025-2027'!F167</f>
        <v>18603.599999999999</v>
      </c>
      <c r="E437" s="27">
        <f>'Функц. 2025-2027'!H167</f>
        <v>8603.6</v>
      </c>
      <c r="F437" s="27">
        <f>'Функц. 2025-2027'!J167</f>
        <v>8603.6</v>
      </c>
      <c r="G437" s="152"/>
    </row>
    <row r="438" spans="1:7" s="177" customFormat="1" x14ac:dyDescent="0.25">
      <c r="A438" s="277" t="s">
        <v>120</v>
      </c>
      <c r="B438" s="285" t="s">
        <v>385</v>
      </c>
      <c r="C438" s="531" t="s">
        <v>37</v>
      </c>
      <c r="D438" s="27">
        <f>D439</f>
        <v>704</v>
      </c>
      <c r="E438" s="27">
        <f>E439</f>
        <v>704</v>
      </c>
      <c r="F438" s="27">
        <f>F439</f>
        <v>704</v>
      </c>
      <c r="G438" s="152"/>
    </row>
    <row r="439" spans="1:7" s="177" customFormat="1" x14ac:dyDescent="0.25">
      <c r="A439" s="277" t="s">
        <v>52</v>
      </c>
      <c r="B439" s="285" t="s">
        <v>385</v>
      </c>
      <c r="C439" s="531" t="s">
        <v>65</v>
      </c>
      <c r="D439" s="27">
        <f>'Функц. 2025-2027'!F169</f>
        <v>704</v>
      </c>
      <c r="E439" s="27">
        <f>'Функц. 2025-2027'!H169</f>
        <v>704</v>
      </c>
      <c r="F439" s="27">
        <f>'Функц. 2025-2027'!J169</f>
        <v>704</v>
      </c>
      <c r="G439" s="152"/>
    </row>
    <row r="440" spans="1:7" ht="47.25" x14ac:dyDescent="0.25">
      <c r="A440" s="261" t="s">
        <v>369</v>
      </c>
      <c r="B440" s="285" t="s">
        <v>316</v>
      </c>
      <c r="C440" s="616"/>
      <c r="D440" s="27">
        <f t="shared" ref="D440:F441" si="120">D441</f>
        <v>33882.9</v>
      </c>
      <c r="E440" s="27">
        <f t="shared" si="120"/>
        <v>30337.3</v>
      </c>
      <c r="F440" s="27">
        <f t="shared" si="120"/>
        <v>30337.3</v>
      </c>
      <c r="G440" s="152"/>
    </row>
    <row r="441" spans="1:7" ht="31.5" x14ac:dyDescent="0.25">
      <c r="A441" s="397" t="s">
        <v>60</v>
      </c>
      <c r="B441" s="285" t="s">
        <v>316</v>
      </c>
      <c r="C441" s="616">
        <v>600</v>
      </c>
      <c r="D441" s="27">
        <f t="shared" si="120"/>
        <v>33882.9</v>
      </c>
      <c r="E441" s="27">
        <f t="shared" si="120"/>
        <v>30337.3</v>
      </c>
      <c r="F441" s="27">
        <f t="shared" si="120"/>
        <v>30337.3</v>
      </c>
      <c r="G441" s="152"/>
    </row>
    <row r="442" spans="1:7" x14ac:dyDescent="0.25">
      <c r="A442" s="397" t="s">
        <v>61</v>
      </c>
      <c r="B442" s="285" t="s">
        <v>316</v>
      </c>
      <c r="C442" s="616">
        <v>610</v>
      </c>
      <c r="D442" s="27">
        <f>'Функц. 2025-2027'!F278</f>
        <v>33882.9</v>
      </c>
      <c r="E442" s="27">
        <f>'Функц. 2025-2027'!H278</f>
        <v>30337.3</v>
      </c>
      <c r="F442" s="27">
        <f>'Функц. 2025-2027'!J278</f>
        <v>30337.3</v>
      </c>
      <c r="G442" s="152"/>
    </row>
    <row r="443" spans="1:7" s="177" customFormat="1" ht="31.5" x14ac:dyDescent="0.25">
      <c r="A443" s="397" t="s">
        <v>534</v>
      </c>
      <c r="B443" s="285" t="s">
        <v>535</v>
      </c>
      <c r="C443" s="616"/>
      <c r="D443" s="27">
        <f t="shared" ref="D443:F445" si="121">D444</f>
        <v>949.50000000000011</v>
      </c>
      <c r="E443" s="27">
        <f t="shared" si="121"/>
        <v>830.09999999999991</v>
      </c>
      <c r="F443" s="27">
        <f t="shared" si="121"/>
        <v>983.4</v>
      </c>
      <c r="G443" s="152"/>
    </row>
    <row r="444" spans="1:7" s="177" customFormat="1" ht="78.75" x14ac:dyDescent="0.25">
      <c r="A444" s="397" t="s">
        <v>406</v>
      </c>
      <c r="B444" s="285" t="s">
        <v>536</v>
      </c>
      <c r="C444" s="616"/>
      <c r="D444" s="27">
        <f t="shared" si="121"/>
        <v>949.50000000000011</v>
      </c>
      <c r="E444" s="27">
        <f t="shared" si="121"/>
        <v>830.09999999999991</v>
      </c>
      <c r="F444" s="27">
        <f t="shared" si="121"/>
        <v>983.4</v>
      </c>
      <c r="G444" s="152"/>
    </row>
    <row r="445" spans="1:7" s="177" customFormat="1" x14ac:dyDescent="0.25">
      <c r="A445" s="529" t="s">
        <v>120</v>
      </c>
      <c r="B445" s="156" t="s">
        <v>536</v>
      </c>
      <c r="C445" s="450">
        <v>200</v>
      </c>
      <c r="D445" s="27">
        <f t="shared" si="121"/>
        <v>949.50000000000011</v>
      </c>
      <c r="E445" s="27">
        <f t="shared" si="121"/>
        <v>830.09999999999991</v>
      </c>
      <c r="F445" s="27">
        <f t="shared" si="121"/>
        <v>983.4</v>
      </c>
      <c r="G445" s="152"/>
    </row>
    <row r="446" spans="1:7" s="177" customFormat="1" x14ac:dyDescent="0.25">
      <c r="A446" s="529" t="s">
        <v>52</v>
      </c>
      <c r="B446" s="156" t="s">
        <v>536</v>
      </c>
      <c r="C446" s="450">
        <v>240</v>
      </c>
      <c r="D446" s="27">
        <f>'Функц. 2025-2027'!F69+'Функц. 2025-2027'!F93+'Функц. 2025-2027'!F465+'Функц. 2025-2027'!F173</f>
        <v>949.50000000000011</v>
      </c>
      <c r="E446" s="27">
        <f>'Функц. 2025-2027'!H69+'Функц. 2025-2027'!H465+'Функц. 2025-2027'!H173+'Функц. 2025-2027'!H93</f>
        <v>830.09999999999991</v>
      </c>
      <c r="F446" s="27">
        <f>'Функц. 2025-2027'!J69+'Функц. 2025-2027'!J465+'Функц. 2025-2027'!J173+'Функц. 2025-2027'!J93</f>
        <v>983.4</v>
      </c>
      <c r="G446" s="152"/>
    </row>
    <row r="447" spans="1:7" ht="31.5" x14ac:dyDescent="0.25">
      <c r="A447" s="400" t="s">
        <v>298</v>
      </c>
      <c r="B447" s="624" t="s">
        <v>132</v>
      </c>
      <c r="C447" s="610"/>
      <c r="D447" s="30">
        <f>D448+D457+D468</f>
        <v>15198.5</v>
      </c>
      <c r="E447" s="524">
        <f>E448+E457+E468</f>
        <v>12171</v>
      </c>
      <c r="F447" s="524">
        <f>F448+F457+F468</f>
        <v>10164.5</v>
      </c>
      <c r="G447" s="152"/>
    </row>
    <row r="448" spans="1:7" ht="47.25" x14ac:dyDescent="0.25">
      <c r="A448" s="275" t="s">
        <v>515</v>
      </c>
      <c r="B448" s="156" t="s">
        <v>300</v>
      </c>
      <c r="C448" s="450"/>
      <c r="D448" s="27">
        <f>D449+D453</f>
        <v>7973.4</v>
      </c>
      <c r="E448" s="27">
        <f>E449+E453</f>
        <v>4365</v>
      </c>
      <c r="F448" s="27">
        <f>F449+F453</f>
        <v>3000</v>
      </c>
      <c r="G448" s="152"/>
    </row>
    <row r="449" spans="1:7" ht="31.5" x14ac:dyDescent="0.25">
      <c r="A449" s="276" t="s">
        <v>301</v>
      </c>
      <c r="B449" s="156" t="s">
        <v>302</v>
      </c>
      <c r="C449" s="450"/>
      <c r="D449" s="27">
        <f t="shared" ref="D449:F451" si="122">D450</f>
        <v>6608.4</v>
      </c>
      <c r="E449" s="27">
        <f t="shared" si="122"/>
        <v>3000</v>
      </c>
      <c r="F449" s="27">
        <f t="shared" si="122"/>
        <v>3000</v>
      </c>
      <c r="G449" s="152"/>
    </row>
    <row r="450" spans="1:7" ht="94.5" x14ac:dyDescent="0.25">
      <c r="A450" s="282" t="s">
        <v>681</v>
      </c>
      <c r="B450" s="285" t="s">
        <v>303</v>
      </c>
      <c r="C450" s="450"/>
      <c r="D450" s="27">
        <f t="shared" si="122"/>
        <v>6608.4</v>
      </c>
      <c r="E450" s="27">
        <f t="shared" si="122"/>
        <v>3000</v>
      </c>
      <c r="F450" s="27">
        <f t="shared" si="122"/>
        <v>3000</v>
      </c>
      <c r="G450" s="152"/>
    </row>
    <row r="451" spans="1:7" x14ac:dyDescent="0.25">
      <c r="A451" s="277" t="s">
        <v>120</v>
      </c>
      <c r="B451" s="285" t="s">
        <v>303</v>
      </c>
      <c r="C451" s="450">
        <v>200</v>
      </c>
      <c r="D451" s="27">
        <f t="shared" si="122"/>
        <v>6608.4</v>
      </c>
      <c r="E451" s="27">
        <f t="shared" si="122"/>
        <v>3000</v>
      </c>
      <c r="F451" s="27">
        <f t="shared" si="122"/>
        <v>3000</v>
      </c>
      <c r="G451" s="152"/>
    </row>
    <row r="452" spans="1:7" x14ac:dyDescent="0.25">
      <c r="A452" s="277" t="s">
        <v>52</v>
      </c>
      <c r="B452" s="285" t="s">
        <v>303</v>
      </c>
      <c r="C452" s="450">
        <v>240</v>
      </c>
      <c r="D452" s="27">
        <f>'Функц. 2025-2027'!F75</f>
        <v>6608.4</v>
      </c>
      <c r="E452" s="27">
        <f>'Функц. 2025-2027'!H75</f>
        <v>3000</v>
      </c>
      <c r="F452" s="27">
        <f>'Функц. 2025-2027'!J72</f>
        <v>3000</v>
      </c>
      <c r="G452" s="152"/>
    </row>
    <row r="453" spans="1:7" ht="31.5" x14ac:dyDescent="0.25">
      <c r="A453" s="282" t="s">
        <v>304</v>
      </c>
      <c r="B453" s="156" t="s">
        <v>305</v>
      </c>
      <c r="C453" s="450"/>
      <c r="D453" s="27">
        <f t="shared" ref="D453:F455" si="123">D454</f>
        <v>1365</v>
      </c>
      <c r="E453" s="27">
        <f t="shared" si="123"/>
        <v>1365</v>
      </c>
      <c r="F453" s="27">
        <f t="shared" si="123"/>
        <v>0</v>
      </c>
      <c r="G453" s="152"/>
    </row>
    <row r="454" spans="1:7" ht="47.25" x14ac:dyDescent="0.25">
      <c r="A454" s="276" t="s">
        <v>352</v>
      </c>
      <c r="B454" s="156" t="s">
        <v>306</v>
      </c>
      <c r="C454" s="450"/>
      <c r="D454" s="27">
        <f t="shared" si="123"/>
        <v>1365</v>
      </c>
      <c r="E454" s="27">
        <f t="shared" si="123"/>
        <v>1365</v>
      </c>
      <c r="F454" s="27">
        <f t="shared" si="123"/>
        <v>0</v>
      </c>
      <c r="G454" s="152"/>
    </row>
    <row r="455" spans="1:7" x14ac:dyDescent="0.25">
      <c r="A455" s="277" t="s">
        <v>120</v>
      </c>
      <c r="B455" s="156" t="s">
        <v>306</v>
      </c>
      <c r="C455" s="450">
        <v>200</v>
      </c>
      <c r="D455" s="27">
        <f t="shared" si="123"/>
        <v>1365</v>
      </c>
      <c r="E455" s="27">
        <f t="shared" si="123"/>
        <v>1365</v>
      </c>
      <c r="F455" s="27">
        <f t="shared" si="123"/>
        <v>0</v>
      </c>
      <c r="G455" s="152"/>
    </row>
    <row r="456" spans="1:7" x14ac:dyDescent="0.25">
      <c r="A456" s="277" t="s">
        <v>52</v>
      </c>
      <c r="B456" s="156" t="s">
        <v>306</v>
      </c>
      <c r="C456" s="450">
        <v>240</v>
      </c>
      <c r="D456" s="27">
        <f>'Функц. 2025-2027'!F407</f>
        <v>1365</v>
      </c>
      <c r="E456" s="27">
        <f>'Функц. 2025-2027'!H407</f>
        <v>1365</v>
      </c>
      <c r="F456" s="27">
        <f>'Функц. 2025-2027'!J407</f>
        <v>0</v>
      </c>
      <c r="G456" s="152"/>
    </row>
    <row r="457" spans="1:7" x14ac:dyDescent="0.25">
      <c r="A457" s="275" t="s">
        <v>307</v>
      </c>
      <c r="B457" s="156" t="s">
        <v>308</v>
      </c>
      <c r="C457" s="450"/>
      <c r="D457" s="27">
        <f>D458+D464</f>
        <v>2581.1</v>
      </c>
      <c r="E457" s="27">
        <f>E458+E464</f>
        <v>1862.7</v>
      </c>
      <c r="F457" s="27">
        <f>F458+F464</f>
        <v>1951.2</v>
      </c>
      <c r="G457" s="152"/>
    </row>
    <row r="458" spans="1:7" x14ac:dyDescent="0.25">
      <c r="A458" s="276" t="s">
        <v>513</v>
      </c>
      <c r="B458" s="156" t="s">
        <v>309</v>
      </c>
      <c r="C458" s="450"/>
      <c r="D458" s="27">
        <f t="shared" ref="D458:F460" si="124">D459</f>
        <v>1330.6</v>
      </c>
      <c r="E458" s="27">
        <f t="shared" si="124"/>
        <v>612.20000000000005</v>
      </c>
      <c r="F458" s="27">
        <f t="shared" si="124"/>
        <v>700.7</v>
      </c>
      <c r="G458" s="152"/>
    </row>
    <row r="459" spans="1:7" ht="33.75" customHeight="1" x14ac:dyDescent="0.25">
      <c r="A459" s="282" t="s">
        <v>781</v>
      </c>
      <c r="B459" s="156" t="s">
        <v>310</v>
      </c>
      <c r="C459" s="450"/>
      <c r="D459" s="27">
        <f>D460+D462</f>
        <v>1330.6</v>
      </c>
      <c r="E459" s="523">
        <f t="shared" ref="E459:F459" si="125">E460+E462</f>
        <v>612.20000000000005</v>
      </c>
      <c r="F459" s="523">
        <f t="shared" si="125"/>
        <v>700.7</v>
      </c>
      <c r="G459" s="152"/>
    </row>
    <row r="460" spans="1:7" x14ac:dyDescent="0.25">
      <c r="A460" s="277" t="s">
        <v>120</v>
      </c>
      <c r="B460" s="156" t="s">
        <v>310</v>
      </c>
      <c r="C460" s="450">
        <v>200</v>
      </c>
      <c r="D460" s="27">
        <f t="shared" si="124"/>
        <v>679.99999999999989</v>
      </c>
      <c r="E460" s="27">
        <f t="shared" si="124"/>
        <v>450.00000000000006</v>
      </c>
      <c r="F460" s="27">
        <f t="shared" si="124"/>
        <v>450.00000000000006</v>
      </c>
      <c r="G460" s="152"/>
    </row>
    <row r="461" spans="1:7" x14ac:dyDescent="0.25">
      <c r="A461" s="277" t="s">
        <v>52</v>
      </c>
      <c r="B461" s="156" t="s">
        <v>310</v>
      </c>
      <c r="C461" s="450">
        <v>240</v>
      </c>
      <c r="D461" s="27">
        <f>'Функц. 2025-2027'!F623</f>
        <v>679.99999999999989</v>
      </c>
      <c r="E461" s="27">
        <f>'Функц. 2025-2027'!H623</f>
        <v>450.00000000000006</v>
      </c>
      <c r="F461" s="27">
        <f>'Функц. 2025-2027'!J623</f>
        <v>450.00000000000006</v>
      </c>
      <c r="G461" s="152"/>
    </row>
    <row r="462" spans="1:7" s="525" customFormat="1" ht="31.5" x14ac:dyDescent="0.25">
      <c r="A462" s="457" t="s">
        <v>60</v>
      </c>
      <c r="B462" s="156" t="s">
        <v>310</v>
      </c>
      <c r="C462" s="450">
        <v>600</v>
      </c>
      <c r="D462" s="523">
        <f>D463</f>
        <v>650.6</v>
      </c>
      <c r="E462" s="523">
        <f t="shared" ref="E462:F462" si="126">E463</f>
        <v>162.19999999999999</v>
      </c>
      <c r="F462" s="523">
        <f t="shared" si="126"/>
        <v>250.7</v>
      </c>
      <c r="G462" s="526"/>
    </row>
    <row r="463" spans="1:7" s="525" customFormat="1" x14ac:dyDescent="0.25">
      <c r="A463" s="457" t="s">
        <v>61</v>
      </c>
      <c r="B463" s="156" t="s">
        <v>310</v>
      </c>
      <c r="C463" s="450">
        <v>610</v>
      </c>
      <c r="D463" s="523">
        <f>'Функц. 2025-2027'!F625</f>
        <v>650.6</v>
      </c>
      <c r="E463" s="523">
        <f>'Функц. 2025-2027'!H625</f>
        <v>162.19999999999999</v>
      </c>
      <c r="F463" s="523">
        <f>'Функц. 2025-2027'!J625</f>
        <v>250.7</v>
      </c>
      <c r="G463" s="526"/>
    </row>
    <row r="464" spans="1:7" s="171" customFormat="1" ht="63" x14ac:dyDescent="0.25">
      <c r="A464" s="380" t="s">
        <v>579</v>
      </c>
      <c r="B464" s="313" t="s">
        <v>580</v>
      </c>
      <c r="C464" s="450"/>
      <c r="D464" s="27">
        <f t="shared" ref="D464:F466" si="127">D465</f>
        <v>1250.5</v>
      </c>
      <c r="E464" s="27">
        <f t="shared" si="127"/>
        <v>1250.5</v>
      </c>
      <c r="F464" s="27">
        <f t="shared" si="127"/>
        <v>1250.5</v>
      </c>
      <c r="G464" s="152"/>
    </row>
    <row r="465" spans="1:30" s="171" customFormat="1" ht="34.5" customHeight="1" x14ac:dyDescent="0.25">
      <c r="A465" s="380" t="s">
        <v>782</v>
      </c>
      <c r="B465" s="313" t="s">
        <v>581</v>
      </c>
      <c r="C465" s="450"/>
      <c r="D465" s="27">
        <f t="shared" si="127"/>
        <v>1250.5</v>
      </c>
      <c r="E465" s="27">
        <f t="shared" si="127"/>
        <v>1250.5</v>
      </c>
      <c r="F465" s="27">
        <f t="shared" si="127"/>
        <v>1250.5</v>
      </c>
      <c r="G465" s="152"/>
    </row>
    <row r="466" spans="1:30" ht="31.5" x14ac:dyDescent="0.25">
      <c r="A466" s="397" t="s">
        <v>60</v>
      </c>
      <c r="B466" s="313" t="s">
        <v>581</v>
      </c>
      <c r="C466" s="450">
        <v>600</v>
      </c>
      <c r="D466" s="27">
        <f t="shared" si="127"/>
        <v>1250.5</v>
      </c>
      <c r="E466" s="27">
        <f t="shared" si="127"/>
        <v>1250.5</v>
      </c>
      <c r="F466" s="27">
        <f t="shared" si="127"/>
        <v>1250.5</v>
      </c>
      <c r="G466" s="152"/>
    </row>
    <row r="467" spans="1:30" x14ac:dyDescent="0.25">
      <c r="A467" s="397" t="s">
        <v>61</v>
      </c>
      <c r="B467" s="313" t="s">
        <v>581</v>
      </c>
      <c r="C467" s="450">
        <v>610</v>
      </c>
      <c r="D467" s="27">
        <f>'Функц. 2025-2027'!F629</f>
        <v>1250.5</v>
      </c>
      <c r="E467" s="27">
        <f>'Функц. 2025-2027'!H629</f>
        <v>1250.5</v>
      </c>
      <c r="F467" s="27">
        <f>'Функц. 2025-2027'!J629</f>
        <v>1250.5</v>
      </c>
      <c r="G467" s="152"/>
    </row>
    <row r="468" spans="1:30" s="177" customFormat="1" x14ac:dyDescent="0.25">
      <c r="A468" s="258" t="s">
        <v>48</v>
      </c>
      <c r="B468" s="156" t="s">
        <v>444</v>
      </c>
      <c r="C468" s="450"/>
      <c r="D468" s="27">
        <f>D469+D473</f>
        <v>4644</v>
      </c>
      <c r="E468" s="27">
        <f>E469+E473</f>
        <v>5943.3</v>
      </c>
      <c r="F468" s="27">
        <f>F469+F473</f>
        <v>5213.3</v>
      </c>
      <c r="G468" s="152"/>
    </row>
    <row r="469" spans="1:30" s="177" customFormat="1" x14ac:dyDescent="0.25">
      <c r="A469" s="282" t="s">
        <v>457</v>
      </c>
      <c r="B469" s="156" t="s">
        <v>445</v>
      </c>
      <c r="C469" s="450"/>
      <c r="D469" s="27">
        <f t="shared" ref="D469:F471" si="128">D470</f>
        <v>4643.3999999999996</v>
      </c>
      <c r="E469" s="27">
        <f t="shared" si="128"/>
        <v>5021.3</v>
      </c>
      <c r="F469" s="27">
        <f t="shared" si="128"/>
        <v>5193.1000000000004</v>
      </c>
      <c r="G469" s="152"/>
    </row>
    <row r="470" spans="1:30" ht="31.5" x14ac:dyDescent="0.25">
      <c r="A470" s="258" t="s">
        <v>456</v>
      </c>
      <c r="B470" s="156" t="s">
        <v>452</v>
      </c>
      <c r="C470" s="618"/>
      <c r="D470" s="27">
        <f t="shared" si="128"/>
        <v>4643.3999999999996</v>
      </c>
      <c r="E470" s="27">
        <f t="shared" si="128"/>
        <v>5021.3</v>
      </c>
      <c r="F470" s="27">
        <f t="shared" si="128"/>
        <v>5193.1000000000004</v>
      </c>
      <c r="G470" s="152"/>
    </row>
    <row r="471" spans="1:30" ht="47.25" x14ac:dyDescent="0.25">
      <c r="A471" s="277" t="s">
        <v>41</v>
      </c>
      <c r="B471" s="156" t="s">
        <v>452</v>
      </c>
      <c r="C471" s="450">
        <v>100</v>
      </c>
      <c r="D471" s="27">
        <f t="shared" si="128"/>
        <v>4643.3999999999996</v>
      </c>
      <c r="E471" s="27">
        <f t="shared" si="128"/>
        <v>5021.3</v>
      </c>
      <c r="F471" s="27">
        <f t="shared" si="128"/>
        <v>5193.1000000000004</v>
      </c>
      <c r="G471" s="152"/>
    </row>
    <row r="472" spans="1:30" x14ac:dyDescent="0.25">
      <c r="A472" s="277" t="s">
        <v>96</v>
      </c>
      <c r="B472" s="156" t="s">
        <v>452</v>
      </c>
      <c r="C472" s="450">
        <v>120</v>
      </c>
      <c r="D472" s="27">
        <f>'Функц. 2025-2027'!F198</f>
        <v>4643.3999999999996</v>
      </c>
      <c r="E472" s="27">
        <f>'Функц. 2025-2027'!H198</f>
        <v>5021.3</v>
      </c>
      <c r="F472" s="27">
        <f>'Функц. 2025-2027'!J198</f>
        <v>5193.1000000000004</v>
      </c>
      <c r="G472" s="152"/>
    </row>
    <row r="473" spans="1:30" ht="31.5" x14ac:dyDescent="0.25">
      <c r="A473" s="276" t="s">
        <v>311</v>
      </c>
      <c r="B473" s="156" t="s">
        <v>453</v>
      </c>
      <c r="C473" s="450"/>
      <c r="D473" s="27">
        <f t="shared" ref="D473:F475" si="129">D474</f>
        <v>0.6</v>
      </c>
      <c r="E473" s="27">
        <f t="shared" si="129"/>
        <v>922</v>
      </c>
      <c r="F473" s="27">
        <f t="shared" si="129"/>
        <v>20.2</v>
      </c>
      <c r="G473" s="152"/>
    </row>
    <row r="474" spans="1:30" ht="31.5" x14ac:dyDescent="0.25">
      <c r="A474" s="275" t="s">
        <v>455</v>
      </c>
      <c r="B474" s="156" t="s">
        <v>454</v>
      </c>
      <c r="C474" s="450"/>
      <c r="D474" s="27">
        <f t="shared" si="129"/>
        <v>0.6</v>
      </c>
      <c r="E474" s="27">
        <f t="shared" si="129"/>
        <v>922</v>
      </c>
      <c r="F474" s="27">
        <f t="shared" si="129"/>
        <v>20.2</v>
      </c>
      <c r="G474" s="152"/>
    </row>
    <row r="475" spans="1:30" x14ac:dyDescent="0.25">
      <c r="A475" s="277" t="s">
        <v>120</v>
      </c>
      <c r="B475" s="156" t="s">
        <v>454</v>
      </c>
      <c r="C475" s="450">
        <v>200</v>
      </c>
      <c r="D475" s="27">
        <f t="shared" si="129"/>
        <v>0.6</v>
      </c>
      <c r="E475" s="27">
        <f t="shared" si="129"/>
        <v>922</v>
      </c>
      <c r="F475" s="27">
        <f t="shared" si="129"/>
        <v>20.2</v>
      </c>
      <c r="G475" s="152"/>
    </row>
    <row r="476" spans="1:30" x14ac:dyDescent="0.25">
      <c r="A476" s="277" t="s">
        <v>52</v>
      </c>
      <c r="B476" s="156" t="s">
        <v>454</v>
      </c>
      <c r="C476" s="450">
        <v>240</v>
      </c>
      <c r="D476" s="27">
        <f>'Функц. 2025-2027'!F179</f>
        <v>0.6</v>
      </c>
      <c r="E476" s="27">
        <f>'Функц. 2025-2027'!H179</f>
        <v>922</v>
      </c>
      <c r="F476" s="27">
        <f>'Функц. 2025-2027'!J179</f>
        <v>20.2</v>
      </c>
      <c r="G476" s="152"/>
    </row>
    <row r="477" spans="1:30" ht="31.5" x14ac:dyDescent="0.25">
      <c r="A477" s="399" t="s">
        <v>226</v>
      </c>
      <c r="B477" s="624" t="s">
        <v>227</v>
      </c>
      <c r="C477" s="610"/>
      <c r="D477" s="30">
        <f t="shared" ref="D477:AD477" si="130">D478+D484+D489+D494</f>
        <v>87389.1</v>
      </c>
      <c r="E477" s="524">
        <f t="shared" si="130"/>
        <v>92020.1</v>
      </c>
      <c r="F477" s="524">
        <f t="shared" si="130"/>
        <v>96070</v>
      </c>
      <c r="G477" s="524">
        <f t="shared" si="130"/>
        <v>0</v>
      </c>
      <c r="H477" s="524">
        <f t="shared" si="130"/>
        <v>0</v>
      </c>
      <c r="I477" s="524">
        <f t="shared" si="130"/>
        <v>0</v>
      </c>
      <c r="J477" s="524">
        <f t="shared" si="130"/>
        <v>0</v>
      </c>
      <c r="K477" s="524">
        <f t="shared" si="130"/>
        <v>0</v>
      </c>
      <c r="L477" s="524">
        <f t="shared" si="130"/>
        <v>0</v>
      </c>
      <c r="M477" s="524">
        <f t="shared" si="130"/>
        <v>0</v>
      </c>
      <c r="N477" s="524">
        <f t="shared" si="130"/>
        <v>0</v>
      </c>
      <c r="O477" s="524">
        <f t="shared" si="130"/>
        <v>0</v>
      </c>
      <c r="P477" s="524">
        <f t="shared" si="130"/>
        <v>0</v>
      </c>
      <c r="Q477" s="524">
        <f t="shared" si="130"/>
        <v>0</v>
      </c>
      <c r="R477" s="524">
        <f t="shared" si="130"/>
        <v>0</v>
      </c>
      <c r="S477" s="524">
        <f t="shared" si="130"/>
        <v>0</v>
      </c>
      <c r="T477" s="524">
        <f t="shared" si="130"/>
        <v>0</v>
      </c>
      <c r="U477" s="524">
        <f t="shared" si="130"/>
        <v>0</v>
      </c>
      <c r="V477" s="524">
        <f t="shared" si="130"/>
        <v>0</v>
      </c>
      <c r="W477" s="524">
        <f t="shared" si="130"/>
        <v>0</v>
      </c>
      <c r="X477" s="524">
        <f t="shared" si="130"/>
        <v>0</v>
      </c>
      <c r="Y477" s="524">
        <f t="shared" si="130"/>
        <v>0</v>
      </c>
      <c r="Z477" s="524">
        <f t="shared" si="130"/>
        <v>0</v>
      </c>
      <c r="AA477" s="524">
        <f t="shared" si="130"/>
        <v>0</v>
      </c>
      <c r="AB477" s="524">
        <f t="shared" si="130"/>
        <v>0</v>
      </c>
      <c r="AC477" s="524">
        <f t="shared" si="130"/>
        <v>0</v>
      </c>
      <c r="AD477" s="524">
        <f t="shared" si="130"/>
        <v>0</v>
      </c>
    </row>
    <row r="478" spans="1:30" x14ac:dyDescent="0.25">
      <c r="A478" s="279" t="s">
        <v>228</v>
      </c>
      <c r="B478" s="156" t="s">
        <v>229</v>
      </c>
      <c r="C478" s="450"/>
      <c r="D478" s="27">
        <f t="shared" ref="D478:F480" si="131">D479</f>
        <v>0.1</v>
      </c>
      <c r="E478" s="27">
        <f t="shared" si="131"/>
        <v>0.1</v>
      </c>
      <c r="F478" s="27">
        <f t="shared" si="131"/>
        <v>0</v>
      </c>
      <c r="G478" s="152"/>
    </row>
    <row r="479" spans="1:30" x14ac:dyDescent="0.25">
      <c r="A479" s="281" t="s">
        <v>426</v>
      </c>
      <c r="B479" s="156" t="s">
        <v>338</v>
      </c>
      <c r="C479" s="450"/>
      <c r="D479" s="27">
        <f t="shared" si="131"/>
        <v>0.1</v>
      </c>
      <c r="E479" s="27">
        <f t="shared" si="131"/>
        <v>0.1</v>
      </c>
      <c r="F479" s="27">
        <f t="shared" si="131"/>
        <v>0</v>
      </c>
      <c r="G479" s="152"/>
    </row>
    <row r="480" spans="1:30" ht="47.25" x14ac:dyDescent="0.25">
      <c r="A480" s="281" t="s">
        <v>230</v>
      </c>
      <c r="B480" s="156" t="s">
        <v>339</v>
      </c>
      <c r="C480" s="450"/>
      <c r="D480" s="27">
        <f>D481</f>
        <v>0.1</v>
      </c>
      <c r="E480" s="523">
        <f t="shared" si="131"/>
        <v>0.1</v>
      </c>
      <c r="F480" s="523">
        <f t="shared" si="131"/>
        <v>0</v>
      </c>
      <c r="G480" s="152"/>
    </row>
    <row r="481" spans="1:7" ht="47.25" x14ac:dyDescent="0.25">
      <c r="A481" s="281" t="s">
        <v>319</v>
      </c>
      <c r="B481" s="156" t="s">
        <v>340</v>
      </c>
      <c r="C481" s="450"/>
      <c r="D481" s="27">
        <f t="shared" ref="D481:F482" si="132">D482</f>
        <v>0.1</v>
      </c>
      <c r="E481" s="27">
        <f t="shared" si="132"/>
        <v>0.1</v>
      </c>
      <c r="F481" s="27">
        <f t="shared" si="132"/>
        <v>0</v>
      </c>
      <c r="G481" s="152"/>
    </row>
    <row r="482" spans="1:7" x14ac:dyDescent="0.25">
      <c r="A482" s="277" t="s">
        <v>120</v>
      </c>
      <c r="B482" s="156" t="s">
        <v>340</v>
      </c>
      <c r="C482" s="450">
        <v>200</v>
      </c>
      <c r="D482" s="27">
        <f t="shared" si="132"/>
        <v>0.1</v>
      </c>
      <c r="E482" s="27">
        <f t="shared" si="132"/>
        <v>0.1</v>
      </c>
      <c r="F482" s="27">
        <f t="shared" si="132"/>
        <v>0</v>
      </c>
      <c r="G482" s="152"/>
    </row>
    <row r="483" spans="1:7" x14ac:dyDescent="0.25">
      <c r="A483" s="277" t="s">
        <v>52</v>
      </c>
      <c r="B483" s="156" t="s">
        <v>340</v>
      </c>
      <c r="C483" s="450">
        <v>240</v>
      </c>
      <c r="D483" s="27">
        <f>'Функц. 2025-2027'!F284</f>
        <v>0.1</v>
      </c>
      <c r="E483" s="27">
        <f>'Функц. 2025-2027'!H284</f>
        <v>0.1</v>
      </c>
      <c r="F483" s="27">
        <f>'Функц. 2025-2027'!J284</f>
        <v>0</v>
      </c>
      <c r="G483" s="152"/>
    </row>
    <row r="484" spans="1:7" x14ac:dyDescent="0.25">
      <c r="A484" s="279" t="s">
        <v>231</v>
      </c>
      <c r="B484" s="156" t="s">
        <v>232</v>
      </c>
      <c r="C484" s="450"/>
      <c r="D484" s="27">
        <f>D485</f>
        <v>24903</v>
      </c>
      <c r="E484" s="523">
        <f t="shared" ref="E484:F484" si="133">E485</f>
        <v>39565</v>
      </c>
      <c r="F484" s="523">
        <f t="shared" si="133"/>
        <v>41464</v>
      </c>
      <c r="G484" s="152"/>
    </row>
    <row r="485" spans="1:7" ht="31.5" x14ac:dyDescent="0.25">
      <c r="A485" s="457" t="s">
        <v>720</v>
      </c>
      <c r="B485" s="622" t="s">
        <v>502</v>
      </c>
      <c r="C485" s="466"/>
      <c r="D485" s="27">
        <f t="shared" ref="D485:F486" si="134">D486</f>
        <v>24903</v>
      </c>
      <c r="E485" s="27">
        <f t="shared" si="134"/>
        <v>39565</v>
      </c>
      <c r="F485" s="27">
        <f t="shared" si="134"/>
        <v>41464</v>
      </c>
      <c r="G485" s="152"/>
    </row>
    <row r="486" spans="1:7" ht="31.5" x14ac:dyDescent="0.25">
      <c r="A486" s="457" t="s">
        <v>685</v>
      </c>
      <c r="B486" s="622" t="s">
        <v>719</v>
      </c>
      <c r="C486" s="466"/>
      <c r="D486" s="27">
        <f t="shared" si="134"/>
        <v>24903</v>
      </c>
      <c r="E486" s="27">
        <f t="shared" si="134"/>
        <v>39565</v>
      </c>
      <c r="F486" s="27">
        <f t="shared" si="134"/>
        <v>41464</v>
      </c>
      <c r="G486" s="152"/>
    </row>
    <row r="487" spans="1:7" x14ac:dyDescent="0.25">
      <c r="A487" s="457" t="s">
        <v>120</v>
      </c>
      <c r="B487" s="622" t="s">
        <v>719</v>
      </c>
      <c r="C487" s="466">
        <v>200</v>
      </c>
      <c r="D487" s="27">
        <f>'Функц. 2025-2027'!F291</f>
        <v>24903</v>
      </c>
      <c r="E487" s="27">
        <f>'Функц. 2025-2027'!H291</f>
        <v>39565</v>
      </c>
      <c r="F487" s="27">
        <f>'Функц. 2025-2027'!J291</f>
        <v>41464</v>
      </c>
      <c r="G487" s="152"/>
    </row>
    <row r="488" spans="1:7" x14ac:dyDescent="0.25">
      <c r="A488" s="457" t="s">
        <v>52</v>
      </c>
      <c r="B488" s="622" t="s">
        <v>719</v>
      </c>
      <c r="C488" s="466">
        <v>240</v>
      </c>
      <c r="D488" s="27">
        <f>'Функц. 2025-2027'!F292</f>
        <v>24903</v>
      </c>
      <c r="E488" s="27">
        <f>'Функц. 2025-2027'!H292</f>
        <v>39565</v>
      </c>
      <c r="F488" s="27">
        <f>'Функц. 2025-2027'!J292</f>
        <v>41464</v>
      </c>
      <c r="G488" s="152"/>
    </row>
    <row r="489" spans="1:7" x14ac:dyDescent="0.25">
      <c r="A489" s="471" t="s">
        <v>715</v>
      </c>
      <c r="B489" s="622" t="s">
        <v>714</v>
      </c>
      <c r="C489" s="466"/>
      <c r="D489" s="27">
        <f>D490</f>
        <v>9486</v>
      </c>
      <c r="E489" s="523">
        <f t="shared" ref="E489:F490" si="135">E490</f>
        <v>16090</v>
      </c>
      <c r="F489" s="523">
        <f t="shared" si="135"/>
        <v>16750</v>
      </c>
      <c r="G489" s="152"/>
    </row>
    <row r="490" spans="1:7" x14ac:dyDescent="0.25">
      <c r="A490" s="457" t="s">
        <v>716</v>
      </c>
      <c r="B490" s="622" t="s">
        <v>717</v>
      </c>
      <c r="C490" s="466"/>
      <c r="D490" s="27">
        <f>D491</f>
        <v>9486</v>
      </c>
      <c r="E490" s="523">
        <f t="shared" si="135"/>
        <v>16090</v>
      </c>
      <c r="F490" s="523">
        <f t="shared" si="135"/>
        <v>16750</v>
      </c>
      <c r="G490" s="152"/>
    </row>
    <row r="491" spans="1:7" s="525" customFormat="1" x14ac:dyDescent="0.25">
      <c r="A491" s="457" t="s">
        <v>344</v>
      </c>
      <c r="B491" s="622" t="s">
        <v>718</v>
      </c>
      <c r="C491" s="466"/>
      <c r="D491" s="523">
        <f>D492</f>
        <v>9486</v>
      </c>
      <c r="E491" s="523">
        <f t="shared" ref="E491:F491" si="136">E492</f>
        <v>16090</v>
      </c>
      <c r="F491" s="523">
        <f t="shared" si="136"/>
        <v>16750</v>
      </c>
      <c r="G491" s="526"/>
    </row>
    <row r="492" spans="1:7" s="525" customFormat="1" x14ac:dyDescent="0.25">
      <c r="A492" s="457" t="s">
        <v>120</v>
      </c>
      <c r="B492" s="622" t="s">
        <v>718</v>
      </c>
      <c r="C492" s="466">
        <v>200</v>
      </c>
      <c r="D492" s="523">
        <f>D493</f>
        <v>9486</v>
      </c>
      <c r="E492" s="523">
        <f t="shared" ref="E492:F492" si="137">E493</f>
        <v>16090</v>
      </c>
      <c r="F492" s="523">
        <f t="shared" si="137"/>
        <v>16750</v>
      </c>
      <c r="G492" s="526"/>
    </row>
    <row r="493" spans="1:7" s="525" customFormat="1" x14ac:dyDescent="0.25">
      <c r="A493" s="457" t="s">
        <v>52</v>
      </c>
      <c r="B493" s="622" t="s">
        <v>718</v>
      </c>
      <c r="C493" s="466">
        <v>240</v>
      </c>
      <c r="D493" s="523">
        <f>'Функц. 2025-2027'!F297</f>
        <v>9486</v>
      </c>
      <c r="E493" s="523">
        <f>'Функц. 2025-2027'!H297</f>
        <v>16090</v>
      </c>
      <c r="F493" s="523">
        <f>'Функц. 2025-2027'!J297</f>
        <v>16750</v>
      </c>
      <c r="G493" s="526"/>
    </row>
    <row r="494" spans="1:7" x14ac:dyDescent="0.25">
      <c r="A494" s="279" t="s">
        <v>48</v>
      </c>
      <c r="B494" s="156" t="s">
        <v>341</v>
      </c>
      <c r="C494" s="411"/>
      <c r="D494" s="27">
        <f t="shared" ref="D494:F497" si="138">D495</f>
        <v>53000</v>
      </c>
      <c r="E494" s="27">
        <f t="shared" si="138"/>
        <v>36365</v>
      </c>
      <c r="F494" s="27">
        <f t="shared" si="138"/>
        <v>37856</v>
      </c>
      <c r="G494" s="152"/>
    </row>
    <row r="495" spans="1:7" ht="31.5" x14ac:dyDescent="0.25">
      <c r="A495" s="279" t="s">
        <v>191</v>
      </c>
      <c r="B495" s="156" t="s">
        <v>342</v>
      </c>
      <c r="C495" s="450"/>
      <c r="D495" s="27">
        <f t="shared" si="138"/>
        <v>53000</v>
      </c>
      <c r="E495" s="27">
        <f t="shared" si="138"/>
        <v>36365</v>
      </c>
      <c r="F495" s="27">
        <f t="shared" si="138"/>
        <v>37856</v>
      </c>
      <c r="G495" s="152"/>
    </row>
    <row r="496" spans="1:7" ht="31.5" x14ac:dyDescent="0.25">
      <c r="A496" s="471" t="s">
        <v>711</v>
      </c>
      <c r="B496" s="622" t="s">
        <v>710</v>
      </c>
      <c r="C496" s="450"/>
      <c r="D496" s="27">
        <f t="shared" si="138"/>
        <v>53000</v>
      </c>
      <c r="E496" s="27">
        <f t="shared" si="138"/>
        <v>36365</v>
      </c>
      <c r="F496" s="27">
        <f t="shared" si="138"/>
        <v>37856</v>
      </c>
      <c r="G496" s="152"/>
    </row>
    <row r="497" spans="1:7" ht="31.5" x14ac:dyDescent="0.25">
      <c r="A497" s="397" t="s">
        <v>60</v>
      </c>
      <c r="B497" s="622" t="s">
        <v>710</v>
      </c>
      <c r="C497" s="450">
        <v>600</v>
      </c>
      <c r="D497" s="27">
        <f t="shared" si="138"/>
        <v>53000</v>
      </c>
      <c r="E497" s="27">
        <f t="shared" si="138"/>
        <v>36365</v>
      </c>
      <c r="F497" s="27">
        <f t="shared" si="138"/>
        <v>37856</v>
      </c>
      <c r="G497" s="152"/>
    </row>
    <row r="498" spans="1:7" x14ac:dyDescent="0.25">
      <c r="A498" s="397" t="s">
        <v>61</v>
      </c>
      <c r="B498" s="622" t="s">
        <v>710</v>
      </c>
      <c r="C498" s="450">
        <v>610</v>
      </c>
      <c r="D498" s="27">
        <f>'Функц. 2025-2027'!F302</f>
        <v>53000</v>
      </c>
      <c r="E498" s="27">
        <f>'Функц. 2025-2027'!H302</f>
        <v>36365</v>
      </c>
      <c r="F498" s="27">
        <f>'Функц. 2025-2027'!J302</f>
        <v>37856</v>
      </c>
      <c r="G498" s="152"/>
    </row>
    <row r="499" spans="1:7" x14ac:dyDescent="0.25">
      <c r="A499" s="399" t="s">
        <v>233</v>
      </c>
      <c r="B499" s="624" t="s">
        <v>234</v>
      </c>
      <c r="C499" s="610"/>
      <c r="D499" s="30">
        <f>D500+D517</f>
        <v>56989</v>
      </c>
      <c r="E499" s="524">
        <f t="shared" ref="E499:F499" si="139">E500+E517</f>
        <v>55636</v>
      </c>
      <c r="F499" s="524">
        <f t="shared" si="139"/>
        <v>53039</v>
      </c>
      <c r="G499" s="152"/>
    </row>
    <row r="500" spans="1:7" ht="31.5" x14ac:dyDescent="0.25">
      <c r="A500" s="279" t="s">
        <v>236</v>
      </c>
      <c r="B500" s="156" t="s">
        <v>237</v>
      </c>
      <c r="C500" s="614"/>
      <c r="D500" s="27">
        <f>D513+D501+D509+D505</f>
        <v>3950</v>
      </c>
      <c r="E500" s="27">
        <f>E513+E501+E509+E505</f>
        <v>3003</v>
      </c>
      <c r="F500" s="27">
        <f>F513+F501+F509+F505</f>
        <v>0</v>
      </c>
      <c r="G500" s="152"/>
    </row>
    <row r="501" spans="1:7" s="177" customFormat="1" x14ac:dyDescent="0.25">
      <c r="A501" s="262" t="s">
        <v>372</v>
      </c>
      <c r="B501" s="156" t="s">
        <v>373</v>
      </c>
      <c r="C501" s="614"/>
      <c r="D501" s="27">
        <f t="shared" ref="D501:F503" si="140">D502</f>
        <v>2593</v>
      </c>
      <c r="E501" s="27">
        <f t="shared" si="140"/>
        <v>2593</v>
      </c>
      <c r="F501" s="27">
        <f t="shared" si="140"/>
        <v>0</v>
      </c>
      <c r="G501" s="152"/>
    </row>
    <row r="502" spans="1:7" s="177" customFormat="1" x14ac:dyDescent="0.25">
      <c r="A502" s="261" t="s">
        <v>374</v>
      </c>
      <c r="B502" s="156" t="s">
        <v>375</v>
      </c>
      <c r="C502" s="619"/>
      <c r="D502" s="27">
        <f t="shared" si="140"/>
        <v>2593</v>
      </c>
      <c r="E502" s="27">
        <f t="shared" si="140"/>
        <v>2593</v>
      </c>
      <c r="F502" s="27">
        <f t="shared" si="140"/>
        <v>0</v>
      </c>
      <c r="G502" s="152"/>
    </row>
    <row r="503" spans="1:7" s="177" customFormat="1" x14ac:dyDescent="0.25">
      <c r="A503" s="529" t="s">
        <v>120</v>
      </c>
      <c r="B503" s="156" t="s">
        <v>375</v>
      </c>
      <c r="C503" s="450">
        <v>200</v>
      </c>
      <c r="D503" s="27">
        <f t="shared" si="140"/>
        <v>2593</v>
      </c>
      <c r="E503" s="27">
        <f t="shared" si="140"/>
        <v>2593</v>
      </c>
      <c r="F503" s="27">
        <f t="shared" si="140"/>
        <v>0</v>
      </c>
      <c r="G503" s="152"/>
    </row>
    <row r="504" spans="1:7" s="177" customFormat="1" x14ac:dyDescent="0.25">
      <c r="A504" s="529" t="s">
        <v>52</v>
      </c>
      <c r="B504" s="156" t="s">
        <v>375</v>
      </c>
      <c r="C504" s="450">
        <v>240</v>
      </c>
      <c r="D504" s="27">
        <f>'Функц. 2025-2027'!F315</f>
        <v>2593</v>
      </c>
      <c r="E504" s="27">
        <f>'Функц. 2025-2027'!H315</f>
        <v>2593</v>
      </c>
      <c r="F504" s="27">
        <f>'Функц. 2025-2027'!J315</f>
        <v>0</v>
      </c>
      <c r="G504" s="152"/>
    </row>
    <row r="505" spans="1:7" s="177" customFormat="1" x14ac:dyDescent="0.25">
      <c r="A505" s="262" t="s">
        <v>390</v>
      </c>
      <c r="B505" s="156" t="s">
        <v>391</v>
      </c>
      <c r="C505" s="450"/>
      <c r="D505" s="27">
        <f t="shared" ref="D505:F507" si="141">D506</f>
        <v>110</v>
      </c>
      <c r="E505" s="27">
        <f t="shared" si="141"/>
        <v>110</v>
      </c>
      <c r="F505" s="27">
        <f t="shared" si="141"/>
        <v>0</v>
      </c>
      <c r="G505" s="152"/>
    </row>
    <row r="506" spans="1:7" s="177" customFormat="1" x14ac:dyDescent="0.25">
      <c r="A506" s="261" t="s">
        <v>392</v>
      </c>
      <c r="B506" s="156" t="s">
        <v>393</v>
      </c>
      <c r="C506" s="450"/>
      <c r="D506" s="27">
        <f t="shared" si="141"/>
        <v>110</v>
      </c>
      <c r="E506" s="27">
        <f t="shared" si="141"/>
        <v>110</v>
      </c>
      <c r="F506" s="27">
        <f t="shared" si="141"/>
        <v>0</v>
      </c>
      <c r="G506" s="152"/>
    </row>
    <row r="507" spans="1:7" s="177" customFormat="1" x14ac:dyDescent="0.25">
      <c r="A507" s="529" t="s">
        <v>120</v>
      </c>
      <c r="B507" s="156" t="s">
        <v>393</v>
      </c>
      <c r="C507" s="450">
        <v>200</v>
      </c>
      <c r="D507" s="27">
        <f t="shared" si="141"/>
        <v>110</v>
      </c>
      <c r="E507" s="27">
        <f t="shared" si="141"/>
        <v>110</v>
      </c>
      <c r="F507" s="27">
        <f t="shared" si="141"/>
        <v>0</v>
      </c>
      <c r="G507" s="152"/>
    </row>
    <row r="508" spans="1:7" s="177" customFormat="1" x14ac:dyDescent="0.25">
      <c r="A508" s="529" t="s">
        <v>52</v>
      </c>
      <c r="B508" s="156" t="s">
        <v>393</v>
      </c>
      <c r="C508" s="450">
        <v>240</v>
      </c>
      <c r="D508" s="27">
        <f>'Функц. 2025-2027'!F319</f>
        <v>110</v>
      </c>
      <c r="E508" s="27">
        <f>'Функц. 2025-2027'!H319</f>
        <v>110</v>
      </c>
      <c r="F508" s="27">
        <f>'Функц. 2025-2027'!J319</f>
        <v>0</v>
      </c>
      <c r="G508" s="152"/>
    </row>
    <row r="509" spans="1:7" s="177" customFormat="1" x14ac:dyDescent="0.25">
      <c r="A509" s="262" t="s">
        <v>376</v>
      </c>
      <c r="B509" s="156" t="s">
        <v>377</v>
      </c>
      <c r="C509" s="450"/>
      <c r="D509" s="27">
        <f t="shared" ref="D509:F511" si="142">D510</f>
        <v>300</v>
      </c>
      <c r="E509" s="27">
        <f t="shared" si="142"/>
        <v>300</v>
      </c>
      <c r="F509" s="27">
        <f t="shared" si="142"/>
        <v>0</v>
      </c>
      <c r="G509" s="152"/>
    </row>
    <row r="510" spans="1:7" s="177" customFormat="1" x14ac:dyDescent="0.25">
      <c r="A510" s="261" t="s">
        <v>378</v>
      </c>
      <c r="B510" s="156" t="s">
        <v>379</v>
      </c>
      <c r="C510" s="450"/>
      <c r="D510" s="27">
        <f t="shared" si="142"/>
        <v>300</v>
      </c>
      <c r="E510" s="27">
        <f t="shared" si="142"/>
        <v>300</v>
      </c>
      <c r="F510" s="27">
        <f t="shared" si="142"/>
        <v>0</v>
      </c>
      <c r="G510" s="152"/>
    </row>
    <row r="511" spans="1:7" s="177" customFormat="1" x14ac:dyDescent="0.25">
      <c r="A511" s="529" t="s">
        <v>120</v>
      </c>
      <c r="B511" s="156" t="s">
        <v>379</v>
      </c>
      <c r="C511" s="450">
        <v>200</v>
      </c>
      <c r="D511" s="27">
        <f t="shared" si="142"/>
        <v>300</v>
      </c>
      <c r="E511" s="27">
        <f t="shared" si="142"/>
        <v>300</v>
      </c>
      <c r="F511" s="27">
        <f t="shared" si="142"/>
        <v>0</v>
      </c>
      <c r="G511" s="152"/>
    </row>
    <row r="512" spans="1:7" s="177" customFormat="1" x14ac:dyDescent="0.25">
      <c r="A512" s="529" t="s">
        <v>52</v>
      </c>
      <c r="B512" s="156" t="s">
        <v>379</v>
      </c>
      <c r="C512" s="450">
        <v>240</v>
      </c>
      <c r="D512" s="27">
        <f>'Функц. 2025-2027'!F323</f>
        <v>300</v>
      </c>
      <c r="E512" s="27">
        <f>'Функц. 2025-2027'!H323</f>
        <v>300</v>
      </c>
      <c r="F512" s="27">
        <f>'Функц. 2025-2027'!J323</f>
        <v>0</v>
      </c>
      <c r="G512" s="152"/>
    </row>
    <row r="513" spans="1:7" x14ac:dyDescent="0.25">
      <c r="A513" s="457" t="s">
        <v>707</v>
      </c>
      <c r="B513" s="622" t="s">
        <v>706</v>
      </c>
      <c r="C513" s="462"/>
      <c r="D513" s="27">
        <f t="shared" ref="D513:F515" si="143">D514</f>
        <v>947</v>
      </c>
      <c r="E513" s="27">
        <f t="shared" si="143"/>
        <v>0</v>
      </c>
      <c r="F513" s="27">
        <f t="shared" si="143"/>
        <v>0</v>
      </c>
      <c r="G513" s="152"/>
    </row>
    <row r="514" spans="1:7" s="177" customFormat="1" ht="47.25" x14ac:dyDescent="0.25">
      <c r="A514" s="457" t="s">
        <v>704</v>
      </c>
      <c r="B514" s="631" t="s">
        <v>705</v>
      </c>
      <c r="C514" s="462"/>
      <c r="D514" s="27">
        <f t="shared" si="143"/>
        <v>947</v>
      </c>
      <c r="E514" s="27">
        <f t="shared" si="143"/>
        <v>0</v>
      </c>
      <c r="F514" s="27">
        <f t="shared" si="143"/>
        <v>0</v>
      </c>
      <c r="G514" s="152"/>
    </row>
    <row r="515" spans="1:7" s="177" customFormat="1" x14ac:dyDescent="0.25">
      <c r="A515" s="457" t="s">
        <v>120</v>
      </c>
      <c r="B515" s="631" t="s">
        <v>705</v>
      </c>
      <c r="C515" s="462">
        <v>200</v>
      </c>
      <c r="D515" s="27">
        <f t="shared" si="143"/>
        <v>947</v>
      </c>
      <c r="E515" s="27">
        <f t="shared" si="143"/>
        <v>0</v>
      </c>
      <c r="F515" s="27">
        <f t="shared" si="143"/>
        <v>0</v>
      </c>
      <c r="G515" s="152"/>
    </row>
    <row r="516" spans="1:7" s="177" customFormat="1" x14ac:dyDescent="0.25">
      <c r="A516" s="457" t="s">
        <v>52</v>
      </c>
      <c r="B516" s="631" t="s">
        <v>705</v>
      </c>
      <c r="C516" s="462">
        <v>240</v>
      </c>
      <c r="D516" s="27">
        <f>'Функц. 2025-2027'!F666</f>
        <v>947</v>
      </c>
      <c r="E516" s="27">
        <f>'Функц. 2025-2027'!H666</f>
        <v>0</v>
      </c>
      <c r="F516" s="27">
        <f>'Функц. 2025-2027'!J666</f>
        <v>0</v>
      </c>
      <c r="G516" s="152"/>
    </row>
    <row r="517" spans="1:7" s="177" customFormat="1" x14ac:dyDescent="0.25">
      <c r="A517" s="529" t="s">
        <v>48</v>
      </c>
      <c r="B517" s="156" t="s">
        <v>537</v>
      </c>
      <c r="C517" s="411"/>
      <c r="D517" s="27">
        <f t="shared" ref="D517:F520" si="144">D518</f>
        <v>53039</v>
      </c>
      <c r="E517" s="27">
        <f t="shared" si="144"/>
        <v>52633</v>
      </c>
      <c r="F517" s="27">
        <f t="shared" si="144"/>
        <v>53039</v>
      </c>
      <c r="G517" s="152"/>
    </row>
    <row r="518" spans="1:7" s="177" customFormat="1" ht="31.5" x14ac:dyDescent="0.25">
      <c r="A518" s="529" t="s">
        <v>327</v>
      </c>
      <c r="B518" s="156" t="s">
        <v>538</v>
      </c>
      <c r="C518" s="411"/>
      <c r="D518" s="27">
        <f t="shared" si="144"/>
        <v>53039</v>
      </c>
      <c r="E518" s="27">
        <f t="shared" si="144"/>
        <v>52633</v>
      </c>
      <c r="F518" s="27">
        <f t="shared" si="144"/>
        <v>53039</v>
      </c>
      <c r="G518" s="152"/>
    </row>
    <row r="519" spans="1:7" s="177" customFormat="1" ht="31.5" x14ac:dyDescent="0.25">
      <c r="A519" s="529" t="s">
        <v>235</v>
      </c>
      <c r="B519" s="156" t="s">
        <v>539</v>
      </c>
      <c r="C519" s="411"/>
      <c r="D519" s="27">
        <f t="shared" si="144"/>
        <v>53039</v>
      </c>
      <c r="E519" s="27">
        <f t="shared" si="144"/>
        <v>52633</v>
      </c>
      <c r="F519" s="27">
        <f t="shared" si="144"/>
        <v>53039</v>
      </c>
      <c r="G519" s="152"/>
    </row>
    <row r="520" spans="1:7" s="177" customFormat="1" ht="31.5" x14ac:dyDescent="0.25">
      <c r="A520" s="529" t="s">
        <v>60</v>
      </c>
      <c r="B520" s="156" t="s">
        <v>539</v>
      </c>
      <c r="C520" s="411">
        <v>600</v>
      </c>
      <c r="D520" s="27">
        <f t="shared" si="144"/>
        <v>53039</v>
      </c>
      <c r="E520" s="27">
        <f t="shared" si="144"/>
        <v>52633</v>
      </c>
      <c r="F520" s="27">
        <f t="shared" si="144"/>
        <v>53039</v>
      </c>
      <c r="G520" s="152"/>
    </row>
    <row r="521" spans="1:7" s="294" customFormat="1" x14ac:dyDescent="0.25">
      <c r="A521" s="529" t="s">
        <v>61</v>
      </c>
      <c r="B521" s="156" t="s">
        <v>539</v>
      </c>
      <c r="C521" s="411">
        <v>610</v>
      </c>
      <c r="D521" s="27">
        <f>'Функц. 2025-2027'!F185</f>
        <v>53039</v>
      </c>
      <c r="E521" s="27">
        <f>'Функц. 2025-2027'!H185</f>
        <v>52633</v>
      </c>
      <c r="F521" s="27">
        <f>'Функц. 2025-2027'!J185</f>
        <v>53039</v>
      </c>
      <c r="G521" s="293"/>
    </row>
    <row r="522" spans="1:7" x14ac:dyDescent="0.25">
      <c r="A522" s="400" t="s">
        <v>249</v>
      </c>
      <c r="B522" s="624" t="s">
        <v>250</v>
      </c>
      <c r="C522" s="610"/>
      <c r="D522" s="30">
        <f t="shared" ref="D522:F523" si="145">D523</f>
        <v>210</v>
      </c>
      <c r="E522" s="30">
        <f t="shared" si="145"/>
        <v>210</v>
      </c>
      <c r="F522" s="30">
        <f t="shared" si="145"/>
        <v>0</v>
      </c>
      <c r="G522" s="152"/>
    </row>
    <row r="523" spans="1:7" ht="31.5" x14ac:dyDescent="0.25">
      <c r="A523" s="275" t="s">
        <v>783</v>
      </c>
      <c r="B523" s="156" t="s">
        <v>251</v>
      </c>
      <c r="C523" s="411"/>
      <c r="D523" s="27">
        <f t="shared" si="145"/>
        <v>210</v>
      </c>
      <c r="E523" s="27">
        <f t="shared" si="145"/>
        <v>210</v>
      </c>
      <c r="F523" s="27">
        <f t="shared" si="145"/>
        <v>0</v>
      </c>
      <c r="G523" s="152"/>
    </row>
    <row r="524" spans="1:7" ht="31.5" x14ac:dyDescent="0.25">
      <c r="A524" s="275" t="s">
        <v>621</v>
      </c>
      <c r="B524" s="156" t="s">
        <v>618</v>
      </c>
      <c r="C524" s="450"/>
      <c r="D524" s="27">
        <f t="shared" ref="D524:F525" si="146">D525</f>
        <v>210</v>
      </c>
      <c r="E524" s="27">
        <f t="shared" si="146"/>
        <v>210</v>
      </c>
      <c r="F524" s="27">
        <f t="shared" si="146"/>
        <v>0</v>
      </c>
      <c r="G524" s="152"/>
    </row>
    <row r="525" spans="1:7" ht="31.5" x14ac:dyDescent="0.25">
      <c r="A525" s="258" t="s">
        <v>620</v>
      </c>
      <c r="B525" s="156" t="s">
        <v>619</v>
      </c>
      <c r="C525" s="450"/>
      <c r="D525" s="27">
        <f>D526</f>
        <v>210</v>
      </c>
      <c r="E525" s="27">
        <f t="shared" si="146"/>
        <v>210</v>
      </c>
      <c r="F525" s="27">
        <f t="shared" si="146"/>
        <v>0</v>
      </c>
      <c r="G525" s="152"/>
    </row>
    <row r="526" spans="1:7" s="177" customFormat="1" x14ac:dyDescent="0.25">
      <c r="A526" s="277" t="s">
        <v>120</v>
      </c>
      <c r="B526" s="156" t="s">
        <v>619</v>
      </c>
      <c r="C526" s="450">
        <v>200</v>
      </c>
      <c r="D526" s="27">
        <f>D527</f>
        <v>210</v>
      </c>
      <c r="E526" s="27">
        <f>E527</f>
        <v>210</v>
      </c>
      <c r="F526" s="27">
        <f>F527</f>
        <v>0</v>
      </c>
      <c r="G526" s="152"/>
    </row>
    <row r="527" spans="1:7" s="177" customFormat="1" x14ac:dyDescent="0.25">
      <c r="A527" s="277" t="s">
        <v>52</v>
      </c>
      <c r="B527" s="156" t="s">
        <v>619</v>
      </c>
      <c r="C527" s="450">
        <v>240</v>
      </c>
      <c r="D527" s="27">
        <f>'Функц. 2025-2027'!F413</f>
        <v>210</v>
      </c>
      <c r="E527" s="27">
        <f>'Функц. 2025-2027'!H413</f>
        <v>210</v>
      </c>
      <c r="F527" s="27">
        <f>'Функц. 2025-2027'!J413</f>
        <v>0</v>
      </c>
      <c r="G527" s="152"/>
    </row>
    <row r="528" spans="1:7" x14ac:dyDescent="0.25">
      <c r="A528" s="399" t="s">
        <v>242</v>
      </c>
      <c r="B528" s="624" t="s">
        <v>243</v>
      </c>
      <c r="C528" s="540"/>
      <c r="D528" s="30">
        <f>D547+D592+D529</f>
        <v>833267.3</v>
      </c>
      <c r="E528" s="30">
        <f>E547+E592+E529</f>
        <v>516076.9</v>
      </c>
      <c r="F528" s="30">
        <f>F547+F592+F529</f>
        <v>747059.10000000009</v>
      </c>
      <c r="G528" s="152"/>
    </row>
    <row r="529" spans="1:30" s="177" customFormat="1" x14ac:dyDescent="0.25">
      <c r="A529" s="262" t="s">
        <v>370</v>
      </c>
      <c r="B529" s="156" t="s">
        <v>371</v>
      </c>
      <c r="C529" s="540"/>
      <c r="D529" s="27">
        <f>D530+D540</f>
        <v>375442.7</v>
      </c>
      <c r="E529" s="27">
        <f>E530+E540</f>
        <v>16969.400000000001</v>
      </c>
      <c r="F529" s="27">
        <f>F530+F540</f>
        <v>242420</v>
      </c>
      <c r="G529" s="152"/>
    </row>
    <row r="530" spans="1:30" s="177" customFormat="1" ht="31.5" x14ac:dyDescent="0.25">
      <c r="A530" s="262" t="s">
        <v>394</v>
      </c>
      <c r="B530" s="156" t="s">
        <v>395</v>
      </c>
      <c r="C530" s="531"/>
      <c r="D530" s="27">
        <f>D537+D531+D534</f>
        <v>262687</v>
      </c>
      <c r="E530" s="523">
        <f>E537+E531</f>
        <v>0</v>
      </c>
      <c r="F530" s="523">
        <f>F537+F531</f>
        <v>0</v>
      </c>
      <c r="G530" s="152"/>
    </row>
    <row r="531" spans="1:30" s="177" customFormat="1" ht="31.5" x14ac:dyDescent="0.25">
      <c r="A531" s="565" t="s">
        <v>787</v>
      </c>
      <c r="B531" s="550" t="s">
        <v>786</v>
      </c>
      <c r="C531" s="531"/>
      <c r="D531" s="27">
        <f t="shared" ref="D531:F532" si="147">D532</f>
        <v>30382</v>
      </c>
      <c r="E531" s="27">
        <f t="shared" si="147"/>
        <v>0</v>
      </c>
      <c r="F531" s="27">
        <f t="shared" si="147"/>
        <v>0</v>
      </c>
      <c r="G531" s="152"/>
    </row>
    <row r="532" spans="1:30" s="177" customFormat="1" x14ac:dyDescent="0.25">
      <c r="A532" s="529" t="s">
        <v>120</v>
      </c>
      <c r="B532" s="550" t="s">
        <v>786</v>
      </c>
      <c r="C532" s="531" t="s">
        <v>37</v>
      </c>
      <c r="D532" s="27">
        <f t="shared" si="147"/>
        <v>30382</v>
      </c>
      <c r="E532" s="27">
        <f t="shared" si="147"/>
        <v>0</v>
      </c>
      <c r="F532" s="27">
        <f t="shared" si="147"/>
        <v>0</v>
      </c>
      <c r="G532" s="152"/>
    </row>
    <row r="533" spans="1:30" s="177" customFormat="1" x14ac:dyDescent="0.25">
      <c r="A533" s="529" t="s">
        <v>52</v>
      </c>
      <c r="B533" s="550" t="s">
        <v>786</v>
      </c>
      <c r="C533" s="531" t="s">
        <v>65</v>
      </c>
      <c r="D533" s="27">
        <f>'Функц. 2025-2027'!F419</f>
        <v>30382</v>
      </c>
      <c r="E533" s="140">
        <f>'Функц. 2025-2027'!H419</f>
        <v>0</v>
      </c>
      <c r="F533" s="140">
        <f>'Функц. 2025-2027'!J419</f>
        <v>0</v>
      </c>
      <c r="G533" s="152"/>
    </row>
    <row r="534" spans="1:30" s="525" customFormat="1" x14ac:dyDescent="0.25">
      <c r="A534" s="457" t="s">
        <v>762</v>
      </c>
      <c r="B534" s="622" t="s">
        <v>763</v>
      </c>
      <c r="C534" s="474"/>
      <c r="D534" s="523">
        <f>D535</f>
        <v>5</v>
      </c>
      <c r="E534" s="523">
        <f t="shared" ref="E534:AD535" si="148">E535</f>
        <v>0</v>
      </c>
      <c r="F534" s="523">
        <f t="shared" si="148"/>
        <v>0</v>
      </c>
      <c r="G534" s="523">
        <f t="shared" si="148"/>
        <v>0</v>
      </c>
      <c r="H534" s="523">
        <f t="shared" si="148"/>
        <v>0</v>
      </c>
      <c r="I534" s="523">
        <f t="shared" si="148"/>
        <v>0</v>
      </c>
      <c r="J534" s="523">
        <f t="shared" si="148"/>
        <v>0</v>
      </c>
      <c r="K534" s="523">
        <f t="shared" si="148"/>
        <v>0</v>
      </c>
      <c r="L534" s="523">
        <f t="shared" si="148"/>
        <v>0</v>
      </c>
      <c r="M534" s="523">
        <f t="shared" si="148"/>
        <v>0</v>
      </c>
      <c r="N534" s="523">
        <f t="shared" si="148"/>
        <v>0</v>
      </c>
      <c r="O534" s="523">
        <f t="shared" si="148"/>
        <v>0</v>
      </c>
      <c r="P534" s="523">
        <f t="shared" si="148"/>
        <v>0</v>
      </c>
      <c r="Q534" s="523">
        <f t="shared" si="148"/>
        <v>0</v>
      </c>
      <c r="R534" s="523">
        <f t="shared" si="148"/>
        <v>0</v>
      </c>
      <c r="S534" s="523">
        <f t="shared" si="148"/>
        <v>0</v>
      </c>
      <c r="T534" s="523">
        <f t="shared" si="148"/>
        <v>0</v>
      </c>
      <c r="U534" s="523">
        <f t="shared" si="148"/>
        <v>0</v>
      </c>
      <c r="V534" s="523">
        <f t="shared" si="148"/>
        <v>0</v>
      </c>
      <c r="W534" s="523">
        <f t="shared" si="148"/>
        <v>0</v>
      </c>
      <c r="X534" s="523">
        <f t="shared" si="148"/>
        <v>0</v>
      </c>
      <c r="Y534" s="523">
        <f t="shared" si="148"/>
        <v>0</v>
      </c>
      <c r="Z534" s="523">
        <f t="shared" si="148"/>
        <v>0</v>
      </c>
      <c r="AA534" s="523">
        <f t="shared" si="148"/>
        <v>0</v>
      </c>
      <c r="AB534" s="523">
        <f t="shared" si="148"/>
        <v>0</v>
      </c>
      <c r="AC534" s="523">
        <f t="shared" si="148"/>
        <v>0</v>
      </c>
      <c r="AD534" s="523">
        <f t="shared" si="148"/>
        <v>0</v>
      </c>
    </row>
    <row r="535" spans="1:30" s="525" customFormat="1" x14ac:dyDescent="0.25">
      <c r="A535" s="457" t="s">
        <v>120</v>
      </c>
      <c r="B535" s="622" t="s">
        <v>763</v>
      </c>
      <c r="C535" s="474" t="s">
        <v>37</v>
      </c>
      <c r="D535" s="523">
        <f>D536</f>
        <v>5</v>
      </c>
      <c r="E535" s="523">
        <f t="shared" si="148"/>
        <v>0</v>
      </c>
      <c r="F535" s="523">
        <f t="shared" si="148"/>
        <v>0</v>
      </c>
      <c r="G535" s="526"/>
    </row>
    <row r="536" spans="1:30" s="525" customFormat="1" x14ac:dyDescent="0.25">
      <c r="A536" s="457" t="s">
        <v>52</v>
      </c>
      <c r="B536" s="622" t="s">
        <v>763</v>
      </c>
      <c r="C536" s="474" t="s">
        <v>65</v>
      </c>
      <c r="D536" s="523">
        <f>'Функц. 2025-2027'!F422</f>
        <v>5</v>
      </c>
      <c r="E536" s="140">
        <f>'Функц. 2025-2027'!H422</f>
        <v>0</v>
      </c>
      <c r="F536" s="140">
        <f>'Функц. 2025-2027'!J422</f>
        <v>0</v>
      </c>
      <c r="G536" s="526"/>
    </row>
    <row r="537" spans="1:30" s="177" customFormat="1" x14ac:dyDescent="0.25">
      <c r="A537" s="529" t="s">
        <v>397</v>
      </c>
      <c r="B537" s="156" t="s">
        <v>398</v>
      </c>
      <c r="C537" s="531"/>
      <c r="D537" s="27">
        <f t="shared" ref="D537:F538" si="149">D538</f>
        <v>232300</v>
      </c>
      <c r="E537" s="27">
        <f t="shared" si="149"/>
        <v>0</v>
      </c>
      <c r="F537" s="140">
        <f t="shared" si="149"/>
        <v>0</v>
      </c>
      <c r="G537" s="152"/>
    </row>
    <row r="538" spans="1:30" s="177" customFormat="1" x14ac:dyDescent="0.25">
      <c r="A538" s="529" t="s">
        <v>120</v>
      </c>
      <c r="B538" s="156" t="s">
        <v>398</v>
      </c>
      <c r="C538" s="531" t="s">
        <v>37</v>
      </c>
      <c r="D538" s="27">
        <f t="shared" si="149"/>
        <v>232300</v>
      </c>
      <c r="E538" s="27">
        <f t="shared" si="149"/>
        <v>0</v>
      </c>
      <c r="F538" s="140">
        <f t="shared" si="149"/>
        <v>0</v>
      </c>
      <c r="G538" s="152"/>
    </row>
    <row r="539" spans="1:30" s="177" customFormat="1" x14ac:dyDescent="0.25">
      <c r="A539" s="529" t="s">
        <v>52</v>
      </c>
      <c r="B539" s="156" t="s">
        <v>398</v>
      </c>
      <c r="C539" s="531" t="s">
        <v>65</v>
      </c>
      <c r="D539" s="27">
        <f>'Функц. 2025-2027'!F425</f>
        <v>232300</v>
      </c>
      <c r="E539" s="27">
        <f>'Функц. 2025-2027'!H425</f>
        <v>0</v>
      </c>
      <c r="F539" s="140">
        <f>'Функц. 2025-2027'!J425</f>
        <v>0</v>
      </c>
      <c r="G539" s="152"/>
    </row>
    <row r="540" spans="1:30" s="177" customFormat="1" x14ac:dyDescent="0.25">
      <c r="A540" s="260" t="s">
        <v>654</v>
      </c>
      <c r="B540" s="156" t="s">
        <v>655</v>
      </c>
      <c r="C540" s="531"/>
      <c r="D540" s="27">
        <f>D541+D544</f>
        <v>112755.7</v>
      </c>
      <c r="E540" s="523">
        <f t="shared" ref="E540:F540" si="150">E541+E544</f>
        <v>16969.400000000001</v>
      </c>
      <c r="F540" s="523">
        <f t="shared" si="150"/>
        <v>242420</v>
      </c>
      <c r="G540" s="152"/>
    </row>
    <row r="541" spans="1:30" s="177" customFormat="1" ht="47.25" x14ac:dyDescent="0.25">
      <c r="A541" s="529" t="s">
        <v>653</v>
      </c>
      <c r="B541" s="156" t="s">
        <v>656</v>
      </c>
      <c r="C541" s="531"/>
      <c r="D541" s="27">
        <f xml:space="preserve"> D542</f>
        <v>112755.7</v>
      </c>
      <c r="E541" s="140">
        <f xml:space="preserve"> E542</f>
        <v>0</v>
      </c>
      <c r="F541" s="140">
        <f xml:space="preserve"> F542</f>
        <v>0</v>
      </c>
      <c r="G541" s="152"/>
    </row>
    <row r="542" spans="1:30" s="177" customFormat="1" x14ac:dyDescent="0.25">
      <c r="A542" s="529" t="s">
        <v>120</v>
      </c>
      <c r="B542" s="156" t="s">
        <v>656</v>
      </c>
      <c r="C542" s="531" t="s">
        <v>37</v>
      </c>
      <c r="D542" s="27">
        <f>D543</f>
        <v>112755.7</v>
      </c>
      <c r="E542" s="140">
        <f>E543</f>
        <v>0</v>
      </c>
      <c r="F542" s="140">
        <f>F543</f>
        <v>0</v>
      </c>
      <c r="G542" s="152"/>
    </row>
    <row r="543" spans="1:30" s="177" customFormat="1" x14ac:dyDescent="0.25">
      <c r="A543" s="529" t="s">
        <v>52</v>
      </c>
      <c r="B543" s="156" t="s">
        <v>656</v>
      </c>
      <c r="C543" s="531" t="s">
        <v>65</v>
      </c>
      <c r="D543" s="27">
        <f>'Функц. 2025-2027'!F429</f>
        <v>112755.7</v>
      </c>
      <c r="E543" s="140">
        <f>'Функц. 2025-2027'!H429</f>
        <v>0</v>
      </c>
      <c r="F543" s="140">
        <f>'Функц. 2025-2027'!J429</f>
        <v>0</v>
      </c>
      <c r="G543" s="271"/>
    </row>
    <row r="544" spans="1:30" s="525" customFormat="1" ht="31.5" x14ac:dyDescent="0.25">
      <c r="A544" s="457" t="s">
        <v>623</v>
      </c>
      <c r="B544" s="156" t="s">
        <v>659</v>
      </c>
      <c r="C544" s="474"/>
      <c r="D544" s="523">
        <f>D545</f>
        <v>0</v>
      </c>
      <c r="E544" s="523">
        <f t="shared" ref="E544:F544" si="151">E545</f>
        <v>16969.400000000001</v>
      </c>
      <c r="F544" s="523">
        <f t="shared" si="151"/>
        <v>242420</v>
      </c>
      <c r="G544" s="271"/>
    </row>
    <row r="545" spans="1:30" s="525" customFormat="1" x14ac:dyDescent="0.25">
      <c r="A545" s="457" t="s">
        <v>120</v>
      </c>
      <c r="B545" s="156" t="s">
        <v>659</v>
      </c>
      <c r="C545" s="474" t="s">
        <v>37</v>
      </c>
      <c r="D545" s="523">
        <f>D546</f>
        <v>0</v>
      </c>
      <c r="E545" s="523">
        <f t="shared" ref="E545:F545" si="152">E546</f>
        <v>16969.400000000001</v>
      </c>
      <c r="F545" s="523">
        <f t="shared" si="152"/>
        <v>242420</v>
      </c>
      <c r="G545" s="271"/>
    </row>
    <row r="546" spans="1:30" s="525" customFormat="1" x14ac:dyDescent="0.25">
      <c r="A546" s="457" t="s">
        <v>52</v>
      </c>
      <c r="B546" s="156" t="s">
        <v>659</v>
      </c>
      <c r="C546" s="474" t="s">
        <v>65</v>
      </c>
      <c r="D546" s="523">
        <f>'Функц. 2025-2027'!F432</f>
        <v>0</v>
      </c>
      <c r="E546" s="140">
        <f>'Функц. 2025-2027'!H432</f>
        <v>16969.400000000001</v>
      </c>
      <c r="F546" s="140">
        <f>'Функц. 2025-2027'!J432</f>
        <v>242420</v>
      </c>
      <c r="G546" s="271"/>
    </row>
    <row r="547" spans="1:30" ht="31.5" x14ac:dyDescent="0.25">
      <c r="A547" s="279" t="s">
        <v>540</v>
      </c>
      <c r="B547" s="156" t="s">
        <v>244</v>
      </c>
      <c r="C547" s="450"/>
      <c r="D547" s="27">
        <f>D548+D588</f>
        <v>429316.69999999995</v>
      </c>
      <c r="E547" s="523">
        <f t="shared" ref="E547:F547" si="153">E548+E588</f>
        <v>470599.6</v>
      </c>
      <c r="F547" s="523">
        <f t="shared" si="153"/>
        <v>476131.2</v>
      </c>
      <c r="G547" s="152"/>
    </row>
    <row r="548" spans="1:30" ht="31.5" x14ac:dyDescent="0.25">
      <c r="A548" s="260" t="s">
        <v>541</v>
      </c>
      <c r="B548" s="156" t="s">
        <v>245</v>
      </c>
      <c r="C548" s="450"/>
      <c r="D548" s="27">
        <f>D556+D577+D559+D568+D580+D571+D565+D562+D549+D585+D574</f>
        <v>424852.69999999995</v>
      </c>
      <c r="E548" s="523">
        <f>E556+E577+E559+E568+E580+E571+E565+E562+E549+E585+E574</f>
        <v>470599.6</v>
      </c>
      <c r="F548" s="523">
        <f>F556+F577+F559+F568+F580+F571+F565+F562+F549+F585+F574</f>
        <v>476131.2</v>
      </c>
      <c r="G548" s="152"/>
    </row>
    <row r="549" spans="1:30" s="177" customFormat="1" x14ac:dyDescent="0.25">
      <c r="A549" s="260" t="s">
        <v>633</v>
      </c>
      <c r="B549" s="156" t="s">
        <v>634</v>
      </c>
      <c r="C549" s="434"/>
      <c r="D549" s="27">
        <f>D550+D553</f>
        <v>20137.3</v>
      </c>
      <c r="E549" s="523">
        <f t="shared" ref="E549:F549" si="154">E550+E553</f>
        <v>21472</v>
      </c>
      <c r="F549" s="523">
        <f t="shared" si="154"/>
        <v>22352</v>
      </c>
      <c r="G549" s="523" t="e">
        <f>#REF!+G550</f>
        <v>#REF!</v>
      </c>
      <c r="H549" s="523" t="e">
        <f>#REF!+H550</f>
        <v>#REF!</v>
      </c>
      <c r="I549" s="523" t="e">
        <f>#REF!+I550</f>
        <v>#REF!</v>
      </c>
      <c r="J549" s="523" t="e">
        <f>#REF!+J550</f>
        <v>#REF!</v>
      </c>
      <c r="K549" s="523" t="e">
        <f>#REF!+K550</f>
        <v>#REF!</v>
      </c>
      <c r="L549" s="523" t="e">
        <f>#REF!+L550</f>
        <v>#REF!</v>
      </c>
      <c r="M549" s="523" t="e">
        <f>#REF!+M550</f>
        <v>#REF!</v>
      </c>
      <c r="N549" s="523" t="e">
        <f>#REF!+N550</f>
        <v>#REF!</v>
      </c>
      <c r="O549" s="523" t="e">
        <f>#REF!+O550</f>
        <v>#REF!</v>
      </c>
      <c r="P549" s="523" t="e">
        <f>#REF!+P550</f>
        <v>#REF!</v>
      </c>
      <c r="Q549" s="523" t="e">
        <f>#REF!+Q550</f>
        <v>#REF!</v>
      </c>
      <c r="R549" s="523" t="e">
        <f>#REF!+R550</f>
        <v>#REF!</v>
      </c>
      <c r="S549" s="523" t="e">
        <f>#REF!+S550</f>
        <v>#REF!</v>
      </c>
      <c r="T549" s="523" t="e">
        <f>#REF!+T550</f>
        <v>#REF!</v>
      </c>
      <c r="U549" s="523" t="e">
        <f>#REF!+U550</f>
        <v>#REF!</v>
      </c>
      <c r="V549" s="523" t="e">
        <f>#REF!+V550</f>
        <v>#REF!</v>
      </c>
      <c r="W549" s="523" t="e">
        <f>#REF!+W550</f>
        <v>#REF!</v>
      </c>
      <c r="X549" s="523" t="e">
        <f>#REF!+X550</f>
        <v>#REF!</v>
      </c>
      <c r="Y549" s="523" t="e">
        <f>#REF!+Y550</f>
        <v>#REF!</v>
      </c>
      <c r="Z549" s="523" t="e">
        <f>#REF!+Z550</f>
        <v>#REF!</v>
      </c>
      <c r="AA549" s="523" t="e">
        <f>#REF!+AA550</f>
        <v>#REF!</v>
      </c>
      <c r="AB549" s="523" t="e">
        <f>#REF!+AB550</f>
        <v>#REF!</v>
      </c>
      <c r="AC549" s="523" t="e">
        <f>#REF!+AC550</f>
        <v>#REF!</v>
      </c>
      <c r="AD549" s="523" t="e">
        <f>#REF!+AD550</f>
        <v>#REF!</v>
      </c>
    </row>
    <row r="550" spans="1:30" s="525" customFormat="1" x14ac:dyDescent="0.25">
      <c r="A550" s="260" t="s">
        <v>730</v>
      </c>
      <c r="B550" s="156" t="s">
        <v>694</v>
      </c>
      <c r="C550" s="450"/>
      <c r="D550" s="523">
        <f>D551</f>
        <v>18637.3</v>
      </c>
      <c r="E550" s="523">
        <f t="shared" ref="E550:F551" si="155">E551</f>
        <v>21472</v>
      </c>
      <c r="F550" s="523">
        <f t="shared" si="155"/>
        <v>22352</v>
      </c>
      <c r="G550" s="526"/>
    </row>
    <row r="551" spans="1:30" s="525" customFormat="1" ht="31.5" x14ac:dyDescent="0.25">
      <c r="A551" s="529" t="s">
        <v>60</v>
      </c>
      <c r="B551" s="156" t="s">
        <v>694</v>
      </c>
      <c r="C551" s="450">
        <v>600</v>
      </c>
      <c r="D551" s="523">
        <f>D552</f>
        <v>18637.3</v>
      </c>
      <c r="E551" s="523">
        <f t="shared" si="155"/>
        <v>21472</v>
      </c>
      <c r="F551" s="523">
        <f t="shared" si="155"/>
        <v>22352</v>
      </c>
      <c r="G551" s="526"/>
    </row>
    <row r="552" spans="1:30" s="525" customFormat="1" x14ac:dyDescent="0.25">
      <c r="A552" s="529" t="s">
        <v>61</v>
      </c>
      <c r="B552" s="156" t="s">
        <v>694</v>
      </c>
      <c r="C552" s="450">
        <v>610</v>
      </c>
      <c r="D552" s="523">
        <f>'Функц. 2025-2027'!F714</f>
        <v>18637.3</v>
      </c>
      <c r="E552" s="140">
        <f>'Функц. 2025-2027'!H714</f>
        <v>21472</v>
      </c>
      <c r="F552" s="140">
        <f>'Функц. 2025-2027'!J714</f>
        <v>22352</v>
      </c>
      <c r="G552" s="526"/>
    </row>
    <row r="553" spans="1:30" s="525" customFormat="1" x14ac:dyDescent="0.25">
      <c r="A553" s="569" t="s">
        <v>789</v>
      </c>
      <c r="B553" s="550" t="s">
        <v>790</v>
      </c>
      <c r="C553" s="330"/>
      <c r="D553" s="523">
        <f>D554</f>
        <v>1500</v>
      </c>
      <c r="E553" s="523">
        <f t="shared" ref="E553:F554" si="156">E554</f>
        <v>0</v>
      </c>
      <c r="F553" s="523">
        <f t="shared" si="156"/>
        <v>0</v>
      </c>
      <c r="G553" s="526"/>
    </row>
    <row r="554" spans="1:30" s="525" customFormat="1" x14ac:dyDescent="0.25">
      <c r="A554" s="485" t="s">
        <v>120</v>
      </c>
      <c r="B554" s="550" t="s">
        <v>790</v>
      </c>
      <c r="C554" s="474" t="s">
        <v>37</v>
      </c>
      <c r="D554" s="523">
        <f>D555</f>
        <v>1500</v>
      </c>
      <c r="E554" s="523">
        <f t="shared" si="156"/>
        <v>0</v>
      </c>
      <c r="F554" s="523">
        <f t="shared" si="156"/>
        <v>0</v>
      </c>
      <c r="G554" s="526"/>
    </row>
    <row r="555" spans="1:30" s="525" customFormat="1" x14ac:dyDescent="0.25">
      <c r="A555" s="485" t="s">
        <v>52</v>
      </c>
      <c r="B555" s="550" t="s">
        <v>790</v>
      </c>
      <c r="C555" s="474" t="s">
        <v>65</v>
      </c>
      <c r="D555" s="523">
        <f>'Функц. 2025-2027'!F437</f>
        <v>1500</v>
      </c>
      <c r="E555" s="140">
        <f>'Функц. 2025-2027'!H437</f>
        <v>0</v>
      </c>
      <c r="F555" s="140">
        <f>'Функц. 2025-2027'!J437</f>
        <v>0</v>
      </c>
      <c r="G555" s="526"/>
    </row>
    <row r="556" spans="1:30" x14ac:dyDescent="0.25">
      <c r="A556" s="281" t="s">
        <v>578</v>
      </c>
      <c r="B556" s="156" t="s">
        <v>577</v>
      </c>
      <c r="C556" s="450"/>
      <c r="D556" s="27">
        <f t="shared" ref="D556:F557" si="157">D557</f>
        <v>0</v>
      </c>
      <c r="E556" s="140">
        <f t="shared" si="157"/>
        <v>31597</v>
      </c>
      <c r="F556" s="140">
        <f t="shared" si="157"/>
        <v>32861</v>
      </c>
      <c r="G556" s="152"/>
    </row>
    <row r="557" spans="1:30" x14ac:dyDescent="0.25">
      <c r="A557" s="529" t="s">
        <v>120</v>
      </c>
      <c r="B557" s="156" t="s">
        <v>577</v>
      </c>
      <c r="C557" s="411">
        <v>200</v>
      </c>
      <c r="D557" s="27">
        <f t="shared" si="157"/>
        <v>0</v>
      </c>
      <c r="E557" s="140">
        <f t="shared" si="157"/>
        <v>31597</v>
      </c>
      <c r="F557" s="140">
        <f t="shared" si="157"/>
        <v>32861</v>
      </c>
      <c r="G557" s="152"/>
    </row>
    <row r="558" spans="1:30" x14ac:dyDescent="0.25">
      <c r="A558" s="529" t="s">
        <v>52</v>
      </c>
      <c r="B558" s="156" t="s">
        <v>577</v>
      </c>
      <c r="C558" s="450">
        <v>240</v>
      </c>
      <c r="D558" s="27">
        <f>'Функц. 2025-2027'!F440</f>
        <v>0</v>
      </c>
      <c r="E558" s="140">
        <f>'Функц. 2025-2027'!H440</f>
        <v>31597</v>
      </c>
      <c r="F558" s="140">
        <f>'Функц. 2025-2027'!J440</f>
        <v>32861</v>
      </c>
      <c r="G558" s="152"/>
    </row>
    <row r="559" spans="1:30" s="177" customFormat="1" x14ac:dyDescent="0.25">
      <c r="A559" s="529" t="s">
        <v>434</v>
      </c>
      <c r="B559" s="156" t="s">
        <v>402</v>
      </c>
      <c r="C559" s="450"/>
      <c r="D559" s="27">
        <f t="shared" ref="D559:F560" si="158">D560</f>
        <v>45027.6</v>
      </c>
      <c r="E559" s="140">
        <f t="shared" si="158"/>
        <v>45027.6</v>
      </c>
      <c r="F559" s="140">
        <f t="shared" si="158"/>
        <v>31269.200000000001</v>
      </c>
      <c r="G559" s="152"/>
    </row>
    <row r="560" spans="1:30" s="177" customFormat="1" x14ac:dyDescent="0.25">
      <c r="A560" s="529" t="s">
        <v>120</v>
      </c>
      <c r="B560" s="156" t="s">
        <v>402</v>
      </c>
      <c r="C560" s="411">
        <v>200</v>
      </c>
      <c r="D560" s="27">
        <f t="shared" si="158"/>
        <v>45027.6</v>
      </c>
      <c r="E560" s="140">
        <f t="shared" si="158"/>
        <v>45027.6</v>
      </c>
      <c r="F560" s="140">
        <f t="shared" si="158"/>
        <v>31269.200000000001</v>
      </c>
      <c r="G560" s="152"/>
    </row>
    <row r="561" spans="1:7" s="177" customFormat="1" x14ac:dyDescent="0.25">
      <c r="A561" s="529" t="s">
        <v>52</v>
      </c>
      <c r="B561" s="156" t="s">
        <v>402</v>
      </c>
      <c r="C561" s="450">
        <v>240</v>
      </c>
      <c r="D561" s="27">
        <f>'Функц. 2025-2027'!F443</f>
        <v>45027.6</v>
      </c>
      <c r="E561" s="140">
        <f>'Функц. 2025-2027'!H443</f>
        <v>45027.6</v>
      </c>
      <c r="F561" s="140">
        <f>'Функц. 2025-2027'!J443</f>
        <v>31269.200000000001</v>
      </c>
      <c r="G561" s="152"/>
    </row>
    <row r="562" spans="1:7" s="177" customFormat="1" ht="31.5" x14ac:dyDescent="0.25">
      <c r="A562" s="529" t="s">
        <v>631</v>
      </c>
      <c r="B562" s="156" t="s">
        <v>630</v>
      </c>
      <c r="C562" s="434"/>
      <c r="D562" s="27">
        <f t="shared" ref="D562:F563" si="159">D563</f>
        <v>15915</v>
      </c>
      <c r="E562" s="27">
        <f t="shared" si="159"/>
        <v>16552</v>
      </c>
      <c r="F562" s="27">
        <f t="shared" si="159"/>
        <v>17214</v>
      </c>
      <c r="G562" s="152"/>
    </row>
    <row r="563" spans="1:7" s="177" customFormat="1" x14ac:dyDescent="0.25">
      <c r="A563" s="529" t="s">
        <v>120</v>
      </c>
      <c r="B563" s="156" t="s">
        <v>630</v>
      </c>
      <c r="C563" s="411">
        <v>200</v>
      </c>
      <c r="D563" s="27">
        <f t="shared" si="159"/>
        <v>15915</v>
      </c>
      <c r="E563" s="27">
        <f t="shared" si="159"/>
        <v>16552</v>
      </c>
      <c r="F563" s="27">
        <f t="shared" si="159"/>
        <v>17214</v>
      </c>
      <c r="G563" s="152"/>
    </row>
    <row r="564" spans="1:7" s="177" customFormat="1" x14ac:dyDescent="0.25">
      <c r="A564" s="529" t="s">
        <v>52</v>
      </c>
      <c r="B564" s="156" t="s">
        <v>630</v>
      </c>
      <c r="C564" s="434">
        <v>240</v>
      </c>
      <c r="D564" s="27">
        <f>'Функц. 2025-2027'!F446</f>
        <v>15915</v>
      </c>
      <c r="E564" s="27">
        <f>'Функц. 2025-2027'!H446</f>
        <v>16552</v>
      </c>
      <c r="F564" s="27">
        <f>'Функц. 2025-2027'!J446</f>
        <v>17214</v>
      </c>
      <c r="G564" s="152"/>
    </row>
    <row r="565" spans="1:7" s="177" customFormat="1" x14ac:dyDescent="0.25">
      <c r="A565" s="529" t="s">
        <v>628</v>
      </c>
      <c r="B565" s="156" t="s">
        <v>629</v>
      </c>
      <c r="C565" s="434"/>
      <c r="D565" s="27">
        <f t="shared" ref="D565:F565" si="160">D566</f>
        <v>14147</v>
      </c>
      <c r="E565" s="27">
        <f t="shared" si="160"/>
        <v>14713</v>
      </c>
      <c r="F565" s="27">
        <f t="shared" si="160"/>
        <v>15301</v>
      </c>
      <c r="G565" s="152"/>
    </row>
    <row r="566" spans="1:7" s="177" customFormat="1" x14ac:dyDescent="0.25">
      <c r="A566" s="529" t="s">
        <v>120</v>
      </c>
      <c r="B566" s="156" t="s">
        <v>629</v>
      </c>
      <c r="C566" s="411">
        <v>200</v>
      </c>
      <c r="D566" s="27">
        <f>D567</f>
        <v>14147</v>
      </c>
      <c r="E566" s="27">
        <f>E567</f>
        <v>14713</v>
      </c>
      <c r="F566" s="27">
        <f>F567</f>
        <v>15301</v>
      </c>
      <c r="G566" s="152"/>
    </row>
    <row r="567" spans="1:7" s="177" customFormat="1" x14ac:dyDescent="0.25">
      <c r="A567" s="529" t="s">
        <v>52</v>
      </c>
      <c r="B567" s="156" t="s">
        <v>629</v>
      </c>
      <c r="C567" s="434">
        <v>240</v>
      </c>
      <c r="D567" s="27">
        <f>'Функц. 2025-2027'!F449</f>
        <v>14147</v>
      </c>
      <c r="E567" s="140">
        <f>'Функц. 2025-2027'!H449</f>
        <v>14713</v>
      </c>
      <c r="F567" s="140">
        <f>'Функц. 2025-2027'!J449</f>
        <v>15301</v>
      </c>
      <c r="G567" s="152"/>
    </row>
    <row r="568" spans="1:7" s="177" customFormat="1" x14ac:dyDescent="0.25">
      <c r="A568" s="529" t="s">
        <v>441</v>
      </c>
      <c r="B568" s="622" t="s">
        <v>712</v>
      </c>
      <c r="C568" s="531"/>
      <c r="D568" s="27">
        <f t="shared" ref="D568:F569" si="161">D569</f>
        <v>7288</v>
      </c>
      <c r="E568" s="27">
        <f t="shared" si="161"/>
        <v>7580</v>
      </c>
      <c r="F568" s="27">
        <f t="shared" si="161"/>
        <v>7883</v>
      </c>
      <c r="G568" s="152"/>
    </row>
    <row r="569" spans="1:7" s="177" customFormat="1" x14ac:dyDescent="0.25">
      <c r="A569" s="529" t="s">
        <v>120</v>
      </c>
      <c r="B569" s="622" t="s">
        <v>712</v>
      </c>
      <c r="C569" s="531" t="s">
        <v>37</v>
      </c>
      <c r="D569" s="27">
        <f t="shared" si="161"/>
        <v>7288</v>
      </c>
      <c r="E569" s="27">
        <f t="shared" si="161"/>
        <v>7580</v>
      </c>
      <c r="F569" s="27">
        <f t="shared" si="161"/>
        <v>7883</v>
      </c>
      <c r="G569" s="152"/>
    </row>
    <row r="570" spans="1:7" s="177" customFormat="1" x14ac:dyDescent="0.25">
      <c r="A570" s="529" t="s">
        <v>52</v>
      </c>
      <c r="B570" s="622" t="s">
        <v>712</v>
      </c>
      <c r="C570" s="531" t="s">
        <v>65</v>
      </c>
      <c r="D570" s="27">
        <f>'Функц. 2025-2027'!F308</f>
        <v>7288</v>
      </c>
      <c r="E570" s="140">
        <f>'Функц. 2025-2027'!H308</f>
        <v>7580</v>
      </c>
      <c r="F570" s="140">
        <f>'Функц. 2025-2027'!J308</f>
        <v>7883</v>
      </c>
      <c r="G570" s="152"/>
    </row>
    <row r="571" spans="1:7" s="525" customFormat="1" x14ac:dyDescent="0.25">
      <c r="A571" s="529" t="s">
        <v>429</v>
      </c>
      <c r="B571" s="622" t="s">
        <v>695</v>
      </c>
      <c r="C571" s="450"/>
      <c r="D571" s="27">
        <f t="shared" ref="D571:F572" si="162">D572</f>
        <v>3833</v>
      </c>
      <c r="E571" s="27">
        <f t="shared" si="162"/>
        <v>3986</v>
      </c>
      <c r="F571" s="27">
        <f t="shared" si="162"/>
        <v>4145</v>
      </c>
      <c r="G571" s="526"/>
    </row>
    <row r="572" spans="1:7" s="525" customFormat="1" x14ac:dyDescent="0.25">
      <c r="A572" s="529" t="s">
        <v>120</v>
      </c>
      <c r="B572" s="622" t="s">
        <v>695</v>
      </c>
      <c r="C572" s="411">
        <v>200</v>
      </c>
      <c r="D572" s="27">
        <f t="shared" si="162"/>
        <v>3833</v>
      </c>
      <c r="E572" s="27">
        <f t="shared" si="162"/>
        <v>3986</v>
      </c>
      <c r="F572" s="27">
        <f t="shared" si="162"/>
        <v>4145</v>
      </c>
      <c r="G572" s="526"/>
    </row>
    <row r="573" spans="1:7" s="525" customFormat="1" x14ac:dyDescent="0.25">
      <c r="A573" s="529" t="s">
        <v>52</v>
      </c>
      <c r="B573" s="622" t="s">
        <v>695</v>
      </c>
      <c r="C573" s="450">
        <v>240</v>
      </c>
      <c r="D573" s="27">
        <f>'Функц. 2025-2027'!F452</f>
        <v>3833</v>
      </c>
      <c r="E573" s="140">
        <f>'Функц. 2025-2027'!H452</f>
        <v>3986</v>
      </c>
      <c r="F573" s="140">
        <f>'Функц. 2025-2027'!J452</f>
        <v>4145</v>
      </c>
      <c r="G573" s="526"/>
    </row>
    <row r="574" spans="1:7" s="525" customFormat="1" x14ac:dyDescent="0.25">
      <c r="A574" s="472" t="s">
        <v>396</v>
      </c>
      <c r="B574" s="629" t="s">
        <v>713</v>
      </c>
      <c r="C574" s="531"/>
      <c r="D574" s="523">
        <f>D575</f>
        <v>38579</v>
      </c>
      <c r="E574" s="523">
        <f t="shared" ref="E574:F575" si="163">E575</f>
        <v>40122</v>
      </c>
      <c r="F574" s="523">
        <f t="shared" si="163"/>
        <v>41727</v>
      </c>
      <c r="G574" s="526"/>
    </row>
    <row r="575" spans="1:7" s="525" customFormat="1" x14ac:dyDescent="0.25">
      <c r="A575" s="457" t="s">
        <v>120</v>
      </c>
      <c r="B575" s="629" t="s">
        <v>713</v>
      </c>
      <c r="C575" s="531"/>
      <c r="D575" s="523">
        <f>D576</f>
        <v>38579</v>
      </c>
      <c r="E575" s="523">
        <f t="shared" si="163"/>
        <v>40122</v>
      </c>
      <c r="F575" s="523">
        <f t="shared" si="163"/>
        <v>41727</v>
      </c>
      <c r="G575" s="526"/>
    </row>
    <row r="576" spans="1:7" s="525" customFormat="1" x14ac:dyDescent="0.25">
      <c r="A576" s="457" t="s">
        <v>52</v>
      </c>
      <c r="B576" s="629" t="s">
        <v>713</v>
      </c>
      <c r="C576" s="531"/>
      <c r="D576" s="523">
        <f>'Функц. 2025-2027'!F455</f>
        <v>38579</v>
      </c>
      <c r="E576" s="140">
        <f>'Функц. 2025-2027'!H455</f>
        <v>40122</v>
      </c>
      <c r="F576" s="140">
        <f>'Функц. 2025-2027'!J455</f>
        <v>41727</v>
      </c>
      <c r="G576" s="526"/>
    </row>
    <row r="577" spans="1:30" s="525" customFormat="1" ht="31.5" x14ac:dyDescent="0.25">
      <c r="A577" s="281" t="s">
        <v>584</v>
      </c>
      <c r="B577" s="156" t="s">
        <v>420</v>
      </c>
      <c r="C577" s="450"/>
      <c r="D577" s="27">
        <f t="shared" ref="D577:F578" si="164">D578</f>
        <v>277720.7</v>
      </c>
      <c r="E577" s="140">
        <f t="shared" si="164"/>
        <v>287936</v>
      </c>
      <c r="F577" s="140">
        <f t="shared" si="164"/>
        <v>301763</v>
      </c>
      <c r="G577" s="526"/>
    </row>
    <row r="578" spans="1:30" s="525" customFormat="1" ht="31.5" x14ac:dyDescent="0.25">
      <c r="A578" s="277" t="s">
        <v>60</v>
      </c>
      <c r="B578" s="156" t="s">
        <v>420</v>
      </c>
      <c r="C578" s="411">
        <v>600</v>
      </c>
      <c r="D578" s="27">
        <f t="shared" si="164"/>
        <v>277720.7</v>
      </c>
      <c r="E578" s="140">
        <f t="shared" si="164"/>
        <v>287936</v>
      </c>
      <c r="F578" s="140">
        <f t="shared" si="164"/>
        <v>301763</v>
      </c>
      <c r="G578" s="526"/>
    </row>
    <row r="579" spans="1:30" s="525" customFormat="1" x14ac:dyDescent="0.25">
      <c r="A579" s="277" t="s">
        <v>61</v>
      </c>
      <c r="B579" s="156" t="s">
        <v>420</v>
      </c>
      <c r="C579" s="450">
        <v>610</v>
      </c>
      <c r="D579" s="27">
        <f>'Функц. 2025-2027'!F458</f>
        <v>277720.7</v>
      </c>
      <c r="E579" s="140">
        <f>'Функц. 2025-2027'!H458</f>
        <v>287936</v>
      </c>
      <c r="F579" s="140">
        <f>'Функц. 2025-2027'!J458</f>
        <v>301763</v>
      </c>
      <c r="G579" s="526"/>
    </row>
    <row r="580" spans="1:30" s="525" customFormat="1" ht="31.5" x14ac:dyDescent="0.25">
      <c r="A580" s="277" t="s">
        <v>328</v>
      </c>
      <c r="B580" s="156" t="s">
        <v>543</v>
      </c>
      <c r="C580" s="450"/>
      <c r="D580" s="27">
        <f>D581+D583</f>
        <v>1612</v>
      </c>
      <c r="E580" s="27">
        <f>E581+E583</f>
        <v>1614</v>
      </c>
      <c r="F580" s="27">
        <f>F581+F583</f>
        <v>1616</v>
      </c>
      <c r="G580" s="526"/>
    </row>
    <row r="581" spans="1:30" s="525" customFormat="1" ht="47.25" x14ac:dyDescent="0.25">
      <c r="A581" s="277" t="s">
        <v>41</v>
      </c>
      <c r="B581" s="156" t="s">
        <v>543</v>
      </c>
      <c r="C581" s="450">
        <v>100</v>
      </c>
      <c r="D581" s="27">
        <f>D582</f>
        <v>1541</v>
      </c>
      <c r="E581" s="27">
        <f>E582</f>
        <v>1541</v>
      </c>
      <c r="F581" s="27">
        <f>F582</f>
        <v>1541</v>
      </c>
      <c r="G581" s="526"/>
    </row>
    <row r="582" spans="1:30" s="525" customFormat="1" x14ac:dyDescent="0.25">
      <c r="A582" s="277" t="s">
        <v>96</v>
      </c>
      <c r="B582" s="156" t="s">
        <v>543</v>
      </c>
      <c r="C582" s="450">
        <v>120</v>
      </c>
      <c r="D582" s="27">
        <f>'Функц. 2025-2027'!F471</f>
        <v>1541</v>
      </c>
      <c r="E582" s="140">
        <f>'Функц. 2025-2027'!H471</f>
        <v>1541</v>
      </c>
      <c r="F582" s="140">
        <f>'Функц. 2025-2027'!K471</f>
        <v>1541</v>
      </c>
      <c r="G582" s="526"/>
    </row>
    <row r="583" spans="1:30" s="525" customFormat="1" x14ac:dyDescent="0.25">
      <c r="A583" s="277" t="s">
        <v>120</v>
      </c>
      <c r="B583" s="156" t="s">
        <v>543</v>
      </c>
      <c r="C583" s="450">
        <v>200</v>
      </c>
      <c r="D583" s="27">
        <f>D584</f>
        <v>71</v>
      </c>
      <c r="E583" s="27">
        <f>E584</f>
        <v>73</v>
      </c>
      <c r="F583" s="27">
        <f>F584</f>
        <v>75</v>
      </c>
      <c r="G583" s="526"/>
    </row>
    <row r="584" spans="1:30" s="525" customFormat="1" x14ac:dyDescent="0.25">
      <c r="A584" s="277" t="s">
        <v>52</v>
      </c>
      <c r="B584" s="156" t="s">
        <v>543</v>
      </c>
      <c r="C584" s="450">
        <v>240</v>
      </c>
      <c r="D584" s="27">
        <f>'Функц. 2025-2027'!F473</f>
        <v>71</v>
      </c>
      <c r="E584" s="140">
        <f>'Функц. 2025-2027'!H473</f>
        <v>73</v>
      </c>
      <c r="F584" s="140">
        <f>'Функц. 2025-2027'!K473</f>
        <v>75</v>
      </c>
      <c r="G584" s="526"/>
    </row>
    <row r="585" spans="1:30" s="507" customFormat="1" x14ac:dyDescent="0.25">
      <c r="A585" s="457" t="s">
        <v>643</v>
      </c>
      <c r="B585" s="622" t="s">
        <v>644</v>
      </c>
      <c r="C585" s="474"/>
      <c r="D585" s="496">
        <f>D586</f>
        <v>593.1</v>
      </c>
      <c r="E585" s="496">
        <f t="shared" ref="E585:F586" si="165">E586</f>
        <v>0</v>
      </c>
      <c r="F585" s="496">
        <f t="shared" si="165"/>
        <v>0</v>
      </c>
      <c r="G585" s="509"/>
    </row>
    <row r="586" spans="1:30" s="507" customFormat="1" x14ac:dyDescent="0.25">
      <c r="A586" s="457" t="s">
        <v>120</v>
      </c>
      <c r="B586" s="622" t="s">
        <v>644</v>
      </c>
      <c r="C586" s="474" t="s">
        <v>37</v>
      </c>
      <c r="D586" s="496">
        <f>D587</f>
        <v>593.1</v>
      </c>
      <c r="E586" s="496">
        <f t="shared" si="165"/>
        <v>0</v>
      </c>
      <c r="F586" s="496">
        <f t="shared" si="165"/>
        <v>0</v>
      </c>
      <c r="G586" s="496">
        <f t="shared" ref="G586:AD586" si="166">G587</f>
        <v>0</v>
      </c>
      <c r="H586" s="496">
        <f t="shared" si="166"/>
        <v>0</v>
      </c>
      <c r="I586" s="496">
        <f t="shared" si="166"/>
        <v>0</v>
      </c>
      <c r="J586" s="496">
        <f t="shared" si="166"/>
        <v>0</v>
      </c>
      <c r="K586" s="496">
        <f t="shared" si="166"/>
        <v>0</v>
      </c>
      <c r="L586" s="496">
        <f t="shared" si="166"/>
        <v>0</v>
      </c>
      <c r="M586" s="496">
        <f t="shared" si="166"/>
        <v>0</v>
      </c>
      <c r="N586" s="496">
        <f t="shared" si="166"/>
        <v>0</v>
      </c>
      <c r="O586" s="496">
        <f t="shared" si="166"/>
        <v>0</v>
      </c>
      <c r="P586" s="496">
        <f t="shared" si="166"/>
        <v>0</v>
      </c>
      <c r="Q586" s="496">
        <f t="shared" si="166"/>
        <v>0</v>
      </c>
      <c r="R586" s="496">
        <f t="shared" si="166"/>
        <v>0</v>
      </c>
      <c r="S586" s="496">
        <f t="shared" si="166"/>
        <v>0</v>
      </c>
      <c r="T586" s="496">
        <f t="shared" si="166"/>
        <v>0</v>
      </c>
      <c r="U586" s="496">
        <f t="shared" si="166"/>
        <v>0</v>
      </c>
      <c r="V586" s="496">
        <f t="shared" si="166"/>
        <v>0</v>
      </c>
      <c r="W586" s="496">
        <f t="shared" si="166"/>
        <v>0</v>
      </c>
      <c r="X586" s="496">
        <f t="shared" si="166"/>
        <v>0</v>
      </c>
      <c r="Y586" s="496">
        <f t="shared" si="166"/>
        <v>0</v>
      </c>
      <c r="Z586" s="496">
        <f t="shared" si="166"/>
        <v>0</v>
      </c>
      <c r="AA586" s="496">
        <f t="shared" si="166"/>
        <v>0</v>
      </c>
      <c r="AB586" s="496">
        <f t="shared" si="166"/>
        <v>0</v>
      </c>
      <c r="AC586" s="496">
        <f t="shared" si="166"/>
        <v>0</v>
      </c>
      <c r="AD586" s="496">
        <f t="shared" si="166"/>
        <v>0</v>
      </c>
    </row>
    <row r="587" spans="1:30" s="507" customFormat="1" x14ac:dyDescent="0.25">
      <c r="A587" s="457" t="s">
        <v>52</v>
      </c>
      <c r="B587" s="622" t="s">
        <v>644</v>
      </c>
      <c r="C587" s="474" t="s">
        <v>65</v>
      </c>
      <c r="D587" s="496">
        <f>'Функц. 2025-2027'!F389</f>
        <v>593.1</v>
      </c>
      <c r="E587" s="140">
        <f>'Функц. 2025-2027'!H389</f>
        <v>0</v>
      </c>
      <c r="F587" s="140">
        <f>'Функц. 2025-2027'!J389</f>
        <v>0</v>
      </c>
      <c r="G587" s="509"/>
    </row>
    <row r="588" spans="1:30" s="177" customFormat="1" ht="31.5" x14ac:dyDescent="0.25">
      <c r="A588" s="260" t="s">
        <v>321</v>
      </c>
      <c r="B588" s="156" t="s">
        <v>542</v>
      </c>
      <c r="C588" s="411"/>
      <c r="D588" s="27">
        <f t="shared" ref="D588:F590" si="167">D589</f>
        <v>4464</v>
      </c>
      <c r="E588" s="27">
        <f t="shared" si="167"/>
        <v>0</v>
      </c>
      <c r="F588" s="27">
        <f t="shared" si="167"/>
        <v>0</v>
      </c>
      <c r="G588" s="152"/>
    </row>
    <row r="589" spans="1:30" s="177" customFormat="1" x14ac:dyDescent="0.25">
      <c r="A589" s="260" t="s">
        <v>607</v>
      </c>
      <c r="B589" s="622" t="s">
        <v>686</v>
      </c>
      <c r="C589" s="531"/>
      <c r="D589" s="27">
        <f t="shared" si="167"/>
        <v>4464</v>
      </c>
      <c r="E589" s="27">
        <f t="shared" si="167"/>
        <v>0</v>
      </c>
      <c r="F589" s="27">
        <f t="shared" si="167"/>
        <v>0</v>
      </c>
      <c r="G589" s="152"/>
    </row>
    <row r="590" spans="1:30" s="177" customFormat="1" x14ac:dyDescent="0.25">
      <c r="A590" s="529" t="s">
        <v>42</v>
      </c>
      <c r="B590" s="622" t="s">
        <v>686</v>
      </c>
      <c r="C590" s="531" t="s">
        <v>347</v>
      </c>
      <c r="D590" s="27">
        <f t="shared" si="167"/>
        <v>4464</v>
      </c>
      <c r="E590" s="27">
        <f t="shared" si="167"/>
        <v>0</v>
      </c>
      <c r="F590" s="27">
        <f t="shared" si="167"/>
        <v>0</v>
      </c>
      <c r="G590" s="152"/>
    </row>
    <row r="591" spans="1:30" s="177" customFormat="1" ht="31.5" x14ac:dyDescent="0.25">
      <c r="A591" s="529" t="s">
        <v>121</v>
      </c>
      <c r="B591" s="622" t="s">
        <v>686</v>
      </c>
      <c r="C591" s="531" t="s">
        <v>348</v>
      </c>
      <c r="D591" s="27">
        <f>'Функц. 2025-2027'!F347</f>
        <v>4464</v>
      </c>
      <c r="E591" s="140">
        <f>'Функц. 2025-2027'!H347</f>
        <v>0</v>
      </c>
      <c r="F591" s="140">
        <f>'Функц. 2025-2027'!J347</f>
        <v>0</v>
      </c>
      <c r="G591" s="152"/>
    </row>
    <row r="592" spans="1:30" x14ac:dyDescent="0.25">
      <c r="A592" s="279" t="s">
        <v>189</v>
      </c>
      <c r="B592" s="156" t="s">
        <v>320</v>
      </c>
      <c r="C592" s="450"/>
      <c r="D592" s="27">
        <f t="shared" ref="D592:F593" si="168">D593</f>
        <v>28507.899999999998</v>
      </c>
      <c r="E592" s="27">
        <f t="shared" si="168"/>
        <v>28507.899999999998</v>
      </c>
      <c r="F592" s="27">
        <f t="shared" si="168"/>
        <v>28507.899999999998</v>
      </c>
      <c r="G592" s="152"/>
    </row>
    <row r="593" spans="1:7" ht="31.5" x14ac:dyDescent="0.25">
      <c r="A593" s="279" t="s">
        <v>191</v>
      </c>
      <c r="B593" s="156" t="s">
        <v>322</v>
      </c>
      <c r="C593" s="450"/>
      <c r="D593" s="27">
        <f t="shared" si="168"/>
        <v>28507.899999999998</v>
      </c>
      <c r="E593" s="27">
        <f t="shared" si="168"/>
        <v>28507.899999999998</v>
      </c>
      <c r="F593" s="27">
        <f t="shared" si="168"/>
        <v>28507.899999999998</v>
      </c>
      <c r="G593" s="152"/>
    </row>
    <row r="594" spans="1:7" x14ac:dyDescent="0.25">
      <c r="A594" s="281" t="s">
        <v>205</v>
      </c>
      <c r="B594" s="156" t="s">
        <v>544</v>
      </c>
      <c r="C594" s="450"/>
      <c r="D594" s="27">
        <f>D595+D598+D601</f>
        <v>28507.899999999998</v>
      </c>
      <c r="E594" s="140">
        <f>E595+E598+E601</f>
        <v>28507.899999999998</v>
      </c>
      <c r="F594" s="140">
        <f>F595+F598+F601</f>
        <v>28507.899999999998</v>
      </c>
      <c r="G594" s="152"/>
    </row>
    <row r="595" spans="1:7" ht="31.5" x14ac:dyDescent="0.25">
      <c r="A595" s="277" t="s">
        <v>206</v>
      </c>
      <c r="B595" s="156" t="s">
        <v>545</v>
      </c>
      <c r="C595" s="605"/>
      <c r="D595" s="27">
        <f>D596</f>
        <v>2325.6</v>
      </c>
      <c r="E595" s="523">
        <f t="shared" ref="E595:F595" si="169">E596</f>
        <v>2325.6</v>
      </c>
      <c r="F595" s="523">
        <f t="shared" si="169"/>
        <v>2325.6</v>
      </c>
      <c r="G595" s="152"/>
    </row>
    <row r="596" spans="1:7" x14ac:dyDescent="0.25">
      <c r="A596" s="277" t="s">
        <v>120</v>
      </c>
      <c r="B596" s="156" t="s">
        <v>545</v>
      </c>
      <c r="C596" s="450">
        <v>200</v>
      </c>
      <c r="D596" s="27">
        <f>D597</f>
        <v>2325.6</v>
      </c>
      <c r="E596" s="140">
        <f>E597</f>
        <v>2325.6</v>
      </c>
      <c r="F596" s="140">
        <f>F597</f>
        <v>2325.6</v>
      </c>
      <c r="G596" s="152"/>
    </row>
    <row r="597" spans="1:7" x14ac:dyDescent="0.25">
      <c r="A597" s="277" t="s">
        <v>52</v>
      </c>
      <c r="B597" s="156" t="s">
        <v>545</v>
      </c>
      <c r="C597" s="450">
        <v>240</v>
      </c>
      <c r="D597" s="27">
        <f>'Функц. 2025-2027'!F479</f>
        <v>2325.6</v>
      </c>
      <c r="E597" s="140">
        <f>'Функц. 2025-2027'!H479</f>
        <v>2325.6</v>
      </c>
      <c r="F597" s="140">
        <f>'Функц. 2025-2027'!J479</f>
        <v>2325.6</v>
      </c>
      <c r="G597" s="152"/>
    </row>
    <row r="598" spans="1:7" ht="31.5" x14ac:dyDescent="0.25">
      <c r="A598" s="277" t="s">
        <v>207</v>
      </c>
      <c r="B598" s="156" t="s">
        <v>546</v>
      </c>
      <c r="C598" s="605"/>
      <c r="D598" s="27">
        <f t="shared" ref="D598:F599" si="170">D599</f>
        <v>16444.3</v>
      </c>
      <c r="E598" s="140">
        <f t="shared" si="170"/>
        <v>16444.3</v>
      </c>
      <c r="F598" s="140">
        <f t="shared" si="170"/>
        <v>16444.3</v>
      </c>
      <c r="G598" s="152"/>
    </row>
    <row r="599" spans="1:7" ht="47.25" x14ac:dyDescent="0.25">
      <c r="A599" s="277" t="s">
        <v>41</v>
      </c>
      <c r="B599" s="156" t="s">
        <v>546</v>
      </c>
      <c r="C599" s="450">
        <v>100</v>
      </c>
      <c r="D599" s="27">
        <f t="shared" si="170"/>
        <v>16444.3</v>
      </c>
      <c r="E599" s="140">
        <f t="shared" si="170"/>
        <v>16444.3</v>
      </c>
      <c r="F599" s="140">
        <f t="shared" si="170"/>
        <v>16444.3</v>
      </c>
      <c r="G599" s="152"/>
    </row>
    <row r="600" spans="1:7" x14ac:dyDescent="0.25">
      <c r="A600" s="277" t="s">
        <v>96</v>
      </c>
      <c r="B600" s="156" t="s">
        <v>546</v>
      </c>
      <c r="C600" s="450">
        <v>120</v>
      </c>
      <c r="D600" s="27">
        <f>'Функц. 2025-2027'!F482</f>
        <v>16444.3</v>
      </c>
      <c r="E600" s="140">
        <f>'Функц. 2025-2027'!H482</f>
        <v>16444.3</v>
      </c>
      <c r="F600" s="140">
        <f>'Функц. 2025-2027'!J482</f>
        <v>16444.3</v>
      </c>
      <c r="G600" s="152"/>
    </row>
    <row r="601" spans="1:7" ht="31.5" x14ac:dyDescent="0.25">
      <c r="A601" s="277" t="s">
        <v>208</v>
      </c>
      <c r="B601" s="156" t="s">
        <v>547</v>
      </c>
      <c r="C601" s="605"/>
      <c r="D601" s="27">
        <f t="shared" ref="D601:F602" si="171">D602</f>
        <v>9738</v>
      </c>
      <c r="E601" s="140">
        <f t="shared" si="171"/>
        <v>9738</v>
      </c>
      <c r="F601" s="140">
        <f t="shared" si="171"/>
        <v>9738</v>
      </c>
      <c r="G601" s="152"/>
    </row>
    <row r="602" spans="1:7" ht="47.25" x14ac:dyDescent="0.25">
      <c r="A602" s="277" t="s">
        <v>41</v>
      </c>
      <c r="B602" s="156" t="s">
        <v>547</v>
      </c>
      <c r="C602" s="450">
        <v>100</v>
      </c>
      <c r="D602" s="27">
        <f t="shared" si="171"/>
        <v>9738</v>
      </c>
      <c r="E602" s="140">
        <f t="shared" si="171"/>
        <v>9738</v>
      </c>
      <c r="F602" s="140">
        <f t="shared" si="171"/>
        <v>9738</v>
      </c>
      <c r="G602" s="152"/>
    </row>
    <row r="603" spans="1:7" x14ac:dyDescent="0.25">
      <c r="A603" s="277" t="s">
        <v>96</v>
      </c>
      <c r="B603" s="156" t="s">
        <v>547</v>
      </c>
      <c r="C603" s="450">
        <v>120</v>
      </c>
      <c r="D603" s="27">
        <f>'Функц. 2025-2027'!F485</f>
        <v>9738</v>
      </c>
      <c r="E603" s="140">
        <f>'Функц. 2025-2027'!H485</f>
        <v>9738</v>
      </c>
      <c r="F603" s="140">
        <f>'Функц. 2025-2027'!J485</f>
        <v>9738</v>
      </c>
      <c r="G603" s="152"/>
    </row>
    <row r="604" spans="1:7" s="177" customFormat="1" x14ac:dyDescent="0.25">
      <c r="A604" s="401" t="s">
        <v>642</v>
      </c>
      <c r="B604" s="624" t="s">
        <v>632</v>
      </c>
      <c r="C604" s="540"/>
      <c r="D604" s="524">
        <f>D605</f>
        <v>3000</v>
      </c>
      <c r="E604" s="524">
        <f t="shared" ref="E604:F608" si="172">E605</f>
        <v>0</v>
      </c>
      <c r="F604" s="524">
        <f t="shared" si="172"/>
        <v>0</v>
      </c>
      <c r="G604" s="152"/>
    </row>
    <row r="605" spans="1:7" s="177" customFormat="1" ht="36" customHeight="1" x14ac:dyDescent="0.25">
      <c r="A605" s="277" t="s">
        <v>735</v>
      </c>
      <c r="B605" s="156" t="s">
        <v>736</v>
      </c>
      <c r="C605" s="435"/>
      <c r="D605" s="27">
        <f>D606</f>
        <v>3000</v>
      </c>
      <c r="E605" s="27">
        <f t="shared" si="172"/>
        <v>0</v>
      </c>
      <c r="F605" s="27">
        <f t="shared" si="172"/>
        <v>0</v>
      </c>
      <c r="G605" s="152"/>
    </row>
    <row r="606" spans="1:7" s="177" customFormat="1" x14ac:dyDescent="0.25">
      <c r="A606" s="279" t="s">
        <v>737</v>
      </c>
      <c r="B606" s="156" t="s">
        <v>738</v>
      </c>
      <c r="C606" s="435"/>
      <c r="D606" s="27">
        <f>D607</f>
        <v>3000</v>
      </c>
      <c r="E606" s="27">
        <f t="shared" si="172"/>
        <v>0</v>
      </c>
      <c r="F606" s="27">
        <f t="shared" si="172"/>
        <v>0</v>
      </c>
      <c r="G606" s="152"/>
    </row>
    <row r="607" spans="1:7" s="177" customFormat="1" ht="34.5" customHeight="1" x14ac:dyDescent="0.25">
      <c r="A607" s="279" t="s">
        <v>739</v>
      </c>
      <c r="B607" s="156" t="s">
        <v>740</v>
      </c>
      <c r="C607" s="435"/>
      <c r="D607" s="27">
        <f>D608</f>
        <v>3000</v>
      </c>
      <c r="E607" s="27">
        <f t="shared" si="172"/>
        <v>0</v>
      </c>
      <c r="F607" s="27">
        <f t="shared" si="172"/>
        <v>0</v>
      </c>
      <c r="G607" s="152"/>
    </row>
    <row r="608" spans="1:7" s="177" customFormat="1" x14ac:dyDescent="0.25">
      <c r="A608" s="277" t="s">
        <v>120</v>
      </c>
      <c r="B608" s="156" t="s">
        <v>740</v>
      </c>
      <c r="C608" s="435" t="s">
        <v>37</v>
      </c>
      <c r="D608" s="27">
        <f>D609</f>
        <v>3000</v>
      </c>
      <c r="E608" s="27">
        <f t="shared" si="172"/>
        <v>0</v>
      </c>
      <c r="F608" s="27">
        <f t="shared" si="172"/>
        <v>0</v>
      </c>
      <c r="G608" s="152"/>
    </row>
    <row r="609" spans="1:7" s="177" customFormat="1" x14ac:dyDescent="0.25">
      <c r="A609" s="277" t="s">
        <v>52</v>
      </c>
      <c r="B609" s="156" t="s">
        <v>740</v>
      </c>
      <c r="C609" s="435" t="s">
        <v>65</v>
      </c>
      <c r="D609" s="27">
        <f>'Функц. 2025-2027'!F353</f>
        <v>3000</v>
      </c>
      <c r="E609" s="140">
        <f>'Функц. 2025-2027'!H353</f>
        <v>0</v>
      </c>
      <c r="F609" s="140">
        <f>'Функц. 2025-2027'!J353</f>
        <v>0</v>
      </c>
      <c r="G609" s="152"/>
    </row>
    <row r="610" spans="1:7" s="173" customFormat="1" x14ac:dyDescent="0.25">
      <c r="A610" s="405" t="s">
        <v>349</v>
      </c>
      <c r="B610" s="156"/>
      <c r="C610" s="615"/>
      <c r="D610" s="30">
        <f>D528+D522+D499+D477+D447+D353+D316+D300+D230+D218+D200+D161+D68+D16+D604+D224+D10</f>
        <v>4883151.8000000007</v>
      </c>
      <c r="E610" s="524">
        <f>E528+E522+E499+E477+E447+E353+E316+E300+E230+E218+E200+E161+E68+E16+E604+E224+E10</f>
        <v>3089974.6999999993</v>
      </c>
      <c r="F610" s="524">
        <f>F528+F522+F499+F477+F447+F353+F316+F300+F230+F218+F200+F161+F68+F16+F604+F224+F10</f>
        <v>3158980.6</v>
      </c>
      <c r="G610" s="152"/>
    </row>
    <row r="611" spans="1:7" s="172" customFormat="1" ht="31.5" x14ac:dyDescent="0.25">
      <c r="A611" s="399" t="s">
        <v>274</v>
      </c>
      <c r="B611" s="624" t="s">
        <v>99</v>
      </c>
      <c r="C611" s="610"/>
      <c r="D611" s="30">
        <f>D612+D615+D618+G621+D628</f>
        <v>27504.300000000003</v>
      </c>
      <c r="E611" s="30">
        <f>E612+E615+E618+H621+E628</f>
        <v>27504.300000000003</v>
      </c>
      <c r="F611" s="30">
        <f>F612+F615+F618+I621+F628</f>
        <v>27504.300000000003</v>
      </c>
      <c r="G611" s="152"/>
    </row>
    <row r="612" spans="1:7" x14ac:dyDescent="0.25">
      <c r="A612" s="406" t="s">
        <v>281</v>
      </c>
      <c r="B612" s="156" t="s">
        <v>284</v>
      </c>
      <c r="C612" s="450"/>
      <c r="D612" s="27">
        <f t="shared" ref="D612:F613" si="173">D613</f>
        <v>2936</v>
      </c>
      <c r="E612" s="27">
        <f t="shared" si="173"/>
        <v>2936</v>
      </c>
      <c r="F612" s="27">
        <f t="shared" si="173"/>
        <v>2936</v>
      </c>
      <c r="G612" s="152"/>
    </row>
    <row r="613" spans="1:7" ht="47.25" x14ac:dyDescent="0.25">
      <c r="A613" s="277" t="s">
        <v>41</v>
      </c>
      <c r="B613" s="156" t="s">
        <v>284</v>
      </c>
      <c r="C613" s="411">
        <v>100</v>
      </c>
      <c r="D613" s="27">
        <f t="shared" si="173"/>
        <v>2936</v>
      </c>
      <c r="E613" s="27">
        <f t="shared" si="173"/>
        <v>2936</v>
      </c>
      <c r="F613" s="27">
        <f t="shared" si="173"/>
        <v>2936</v>
      </c>
      <c r="G613" s="152"/>
    </row>
    <row r="614" spans="1:7" x14ac:dyDescent="0.25">
      <c r="A614" s="277" t="s">
        <v>96</v>
      </c>
      <c r="B614" s="156" t="s">
        <v>284</v>
      </c>
      <c r="C614" s="450">
        <v>120</v>
      </c>
      <c r="D614" s="27">
        <f>'Функц. 2025-2027'!F23</f>
        <v>2936</v>
      </c>
      <c r="E614" s="27">
        <f>'Функц. 2025-2027'!H23</f>
        <v>2936</v>
      </c>
      <c r="F614" s="27">
        <f>'Функц. 2025-2027'!J23</f>
        <v>2936</v>
      </c>
      <c r="G614" s="152"/>
    </row>
    <row r="615" spans="1:7" x14ac:dyDescent="0.25">
      <c r="A615" s="277" t="s">
        <v>329</v>
      </c>
      <c r="B615" s="156" t="s">
        <v>285</v>
      </c>
      <c r="C615" s="450"/>
      <c r="D615" s="27">
        <f t="shared" ref="D615:F616" si="174">D616</f>
        <v>2279.5</v>
      </c>
      <c r="E615" s="27">
        <f t="shared" si="174"/>
        <v>2279.5</v>
      </c>
      <c r="F615" s="27">
        <f t="shared" si="174"/>
        <v>2279.5</v>
      </c>
      <c r="G615" s="152"/>
    </row>
    <row r="616" spans="1:7" ht="47.25" x14ac:dyDescent="0.25">
      <c r="A616" s="277" t="s">
        <v>41</v>
      </c>
      <c r="B616" s="156" t="s">
        <v>285</v>
      </c>
      <c r="C616" s="411">
        <v>100</v>
      </c>
      <c r="D616" s="27">
        <f t="shared" si="174"/>
        <v>2279.5</v>
      </c>
      <c r="E616" s="27">
        <f t="shared" si="174"/>
        <v>2279.5</v>
      </c>
      <c r="F616" s="27">
        <f t="shared" si="174"/>
        <v>2279.5</v>
      </c>
      <c r="G616" s="152"/>
    </row>
    <row r="617" spans="1:7" x14ac:dyDescent="0.25">
      <c r="A617" s="277" t="s">
        <v>96</v>
      </c>
      <c r="B617" s="156" t="s">
        <v>285</v>
      </c>
      <c r="C617" s="450">
        <v>120</v>
      </c>
      <c r="D617" s="27">
        <f>'Функц. 2025-2027'!F26</f>
        <v>2279.5</v>
      </c>
      <c r="E617" s="27">
        <f>'Функц. 2025-2027'!H26</f>
        <v>2279.5</v>
      </c>
      <c r="F617" s="27">
        <f>'Функц. 2025-2027'!J26</f>
        <v>2279.5</v>
      </c>
      <c r="G617" s="152"/>
    </row>
    <row r="618" spans="1:7" x14ac:dyDescent="0.25">
      <c r="A618" s="280" t="s">
        <v>282</v>
      </c>
      <c r="B618" s="156" t="s">
        <v>283</v>
      </c>
      <c r="C618" s="450"/>
      <c r="D618" s="27">
        <f>D619+D622+D625</f>
        <v>11525.4</v>
      </c>
      <c r="E618" s="27">
        <f>E619+E622+E625</f>
        <v>11525.4</v>
      </c>
      <c r="F618" s="27">
        <f>F619+F622+F625</f>
        <v>11525.4</v>
      </c>
      <c r="G618" s="152"/>
    </row>
    <row r="619" spans="1:7" ht="31.5" x14ac:dyDescent="0.25">
      <c r="A619" s="277" t="s">
        <v>286</v>
      </c>
      <c r="B619" s="156" t="s">
        <v>287</v>
      </c>
      <c r="C619" s="450"/>
      <c r="D619" s="27">
        <f t="shared" ref="D619:F620" si="175">D620</f>
        <v>1849.9</v>
      </c>
      <c r="E619" s="27">
        <f t="shared" si="175"/>
        <v>1849.9</v>
      </c>
      <c r="F619" s="27">
        <f t="shared" si="175"/>
        <v>1849.9</v>
      </c>
      <c r="G619" s="152"/>
    </row>
    <row r="620" spans="1:7" x14ac:dyDescent="0.25">
      <c r="A620" s="277" t="s">
        <v>120</v>
      </c>
      <c r="B620" s="156" t="s">
        <v>287</v>
      </c>
      <c r="C620" s="450">
        <v>200</v>
      </c>
      <c r="D620" s="27">
        <f t="shared" si="175"/>
        <v>1849.9</v>
      </c>
      <c r="E620" s="27">
        <f t="shared" si="175"/>
        <v>1849.9</v>
      </c>
      <c r="F620" s="27">
        <f t="shared" si="175"/>
        <v>1849.9</v>
      </c>
      <c r="G620" s="152"/>
    </row>
    <row r="621" spans="1:7" x14ac:dyDescent="0.25">
      <c r="A621" s="277" t="s">
        <v>52</v>
      </c>
      <c r="B621" s="156" t="s">
        <v>287</v>
      </c>
      <c r="C621" s="450">
        <v>240</v>
      </c>
      <c r="D621" s="27">
        <f>'Функц. 2025-2027'!F30</f>
        <v>1849.9</v>
      </c>
      <c r="E621" s="27">
        <f>'Функц. 2025-2027'!H30</f>
        <v>1849.9</v>
      </c>
      <c r="F621" s="27">
        <f>'Функц. 2025-2027'!J30</f>
        <v>1849.9</v>
      </c>
      <c r="G621" s="152"/>
    </row>
    <row r="622" spans="1:7" ht="47.25" x14ac:dyDescent="0.25">
      <c r="A622" s="529" t="s">
        <v>290</v>
      </c>
      <c r="B622" s="156" t="s">
        <v>288</v>
      </c>
      <c r="C622" s="450"/>
      <c r="D622" s="27">
        <f t="shared" ref="D622:F623" si="176">D623</f>
        <v>4779.1000000000004</v>
      </c>
      <c r="E622" s="27">
        <f t="shared" si="176"/>
        <v>4779.1000000000004</v>
      </c>
      <c r="F622" s="27">
        <f t="shared" si="176"/>
        <v>4779.1000000000004</v>
      </c>
      <c r="G622" s="152"/>
    </row>
    <row r="623" spans="1:7" ht="47.25" x14ac:dyDescent="0.25">
      <c r="A623" s="277" t="s">
        <v>41</v>
      </c>
      <c r="B623" s="156" t="s">
        <v>288</v>
      </c>
      <c r="C623" s="411">
        <v>100</v>
      </c>
      <c r="D623" s="27">
        <f t="shared" si="176"/>
        <v>4779.1000000000004</v>
      </c>
      <c r="E623" s="27">
        <f t="shared" si="176"/>
        <v>4779.1000000000004</v>
      </c>
      <c r="F623" s="27">
        <f t="shared" si="176"/>
        <v>4779.1000000000004</v>
      </c>
      <c r="G623" s="152"/>
    </row>
    <row r="624" spans="1:7" x14ac:dyDescent="0.25">
      <c r="A624" s="277" t="s">
        <v>96</v>
      </c>
      <c r="B624" s="156" t="s">
        <v>288</v>
      </c>
      <c r="C624" s="450">
        <v>120</v>
      </c>
      <c r="D624" s="27">
        <f>'Функц. 2025-2027'!F33</f>
        <v>4779.1000000000004</v>
      </c>
      <c r="E624" s="27">
        <f>'Функц. 2025-2027'!H33</f>
        <v>4779.1000000000004</v>
      </c>
      <c r="F624" s="27">
        <f>'Функц. 2025-2027'!J33</f>
        <v>4779.1000000000004</v>
      </c>
      <c r="G624" s="152"/>
    </row>
    <row r="625" spans="1:7" ht="31.5" x14ac:dyDescent="0.25">
      <c r="A625" s="277" t="s">
        <v>291</v>
      </c>
      <c r="B625" s="156" t="s">
        <v>289</v>
      </c>
      <c r="C625" s="450"/>
      <c r="D625" s="27">
        <f t="shared" ref="D625:F626" si="177">D626</f>
        <v>4896.3999999999996</v>
      </c>
      <c r="E625" s="27">
        <f t="shared" si="177"/>
        <v>4896.3999999999996</v>
      </c>
      <c r="F625" s="27">
        <f t="shared" si="177"/>
        <v>4896.3999999999996</v>
      </c>
      <c r="G625" s="152"/>
    </row>
    <row r="626" spans="1:7" ht="47.25" x14ac:dyDescent="0.25">
      <c r="A626" s="277" t="s">
        <v>41</v>
      </c>
      <c r="B626" s="156" t="s">
        <v>289</v>
      </c>
      <c r="C626" s="411">
        <v>100</v>
      </c>
      <c r="D626" s="27">
        <f t="shared" si="177"/>
        <v>4896.3999999999996</v>
      </c>
      <c r="E626" s="27">
        <f t="shared" si="177"/>
        <v>4896.3999999999996</v>
      </c>
      <c r="F626" s="27">
        <f t="shared" si="177"/>
        <v>4896.3999999999996</v>
      </c>
      <c r="G626" s="152"/>
    </row>
    <row r="627" spans="1:7" x14ac:dyDescent="0.25">
      <c r="A627" s="277" t="s">
        <v>96</v>
      </c>
      <c r="B627" s="156" t="s">
        <v>289</v>
      </c>
      <c r="C627" s="450">
        <v>120</v>
      </c>
      <c r="D627" s="27">
        <f>'Функц. 2025-2027'!F36</f>
        <v>4896.3999999999996</v>
      </c>
      <c r="E627" s="27">
        <f>'Функц. 2025-2027'!H36</f>
        <v>4896.3999999999996</v>
      </c>
      <c r="F627" s="27">
        <f>'Функц. 2025-2027'!J36</f>
        <v>4896.3999999999996</v>
      </c>
      <c r="G627" s="152"/>
    </row>
    <row r="628" spans="1:7" x14ac:dyDescent="0.25">
      <c r="A628" s="280" t="s">
        <v>272</v>
      </c>
      <c r="B628" s="156" t="s">
        <v>273</v>
      </c>
      <c r="C628" s="450"/>
      <c r="D628" s="27">
        <f>D629+D632+D635+D638</f>
        <v>10763.400000000001</v>
      </c>
      <c r="E628" s="27">
        <f>E629+E632+E635+E638</f>
        <v>10763.400000000001</v>
      </c>
      <c r="F628" s="27">
        <f>F629+F632+F635+F638</f>
        <v>10763.400000000001</v>
      </c>
      <c r="G628" s="152"/>
    </row>
    <row r="629" spans="1:7" x14ac:dyDescent="0.25">
      <c r="A629" s="277" t="s">
        <v>275</v>
      </c>
      <c r="B629" s="156" t="s">
        <v>276</v>
      </c>
      <c r="C629" s="450"/>
      <c r="D629" s="27">
        <f t="shared" ref="D629:F630" si="178">D630</f>
        <v>1348.2</v>
      </c>
      <c r="E629" s="27">
        <f t="shared" si="178"/>
        <v>1348.2</v>
      </c>
      <c r="F629" s="27">
        <f t="shared" si="178"/>
        <v>1348.2</v>
      </c>
      <c r="G629" s="152"/>
    </row>
    <row r="630" spans="1:7" x14ac:dyDescent="0.25">
      <c r="A630" s="277" t="s">
        <v>120</v>
      </c>
      <c r="B630" s="156" t="s">
        <v>276</v>
      </c>
      <c r="C630" s="450">
        <v>200</v>
      </c>
      <c r="D630" s="27">
        <f t="shared" si="178"/>
        <v>1348.2</v>
      </c>
      <c r="E630" s="27">
        <f t="shared" si="178"/>
        <v>1348.2</v>
      </c>
      <c r="F630" s="27">
        <f t="shared" si="178"/>
        <v>1348.2</v>
      </c>
      <c r="G630" s="152"/>
    </row>
    <row r="631" spans="1:7" x14ac:dyDescent="0.25">
      <c r="A631" s="277" t="s">
        <v>52</v>
      </c>
      <c r="B631" s="156" t="s">
        <v>276</v>
      </c>
      <c r="C631" s="450">
        <v>240</v>
      </c>
      <c r="D631" s="27">
        <f>'Функц. 2025-2027'!F98</f>
        <v>1348.2</v>
      </c>
      <c r="E631" s="27">
        <f>'Функц. 2025-2027'!H98</f>
        <v>1348.2</v>
      </c>
      <c r="F631" s="27">
        <f>'Функц. 2025-2027'!J98</f>
        <v>1348.2</v>
      </c>
      <c r="G631" s="152"/>
    </row>
    <row r="632" spans="1:7" ht="31.5" x14ac:dyDescent="0.25">
      <c r="A632" s="277" t="s">
        <v>548</v>
      </c>
      <c r="B632" s="156" t="s">
        <v>278</v>
      </c>
      <c r="C632" s="450"/>
      <c r="D632" s="27">
        <f t="shared" ref="D632:F633" si="179">D633</f>
        <v>2423.4</v>
      </c>
      <c r="E632" s="27">
        <f t="shared" si="179"/>
        <v>2423.4</v>
      </c>
      <c r="F632" s="27">
        <f t="shared" si="179"/>
        <v>2423.4</v>
      </c>
      <c r="G632" s="152"/>
    </row>
    <row r="633" spans="1:7" ht="47.25" x14ac:dyDescent="0.25">
      <c r="A633" s="277" t="s">
        <v>41</v>
      </c>
      <c r="B633" s="156" t="s">
        <v>278</v>
      </c>
      <c r="C633" s="450">
        <v>100</v>
      </c>
      <c r="D633" s="27">
        <f t="shared" si="179"/>
        <v>2423.4</v>
      </c>
      <c r="E633" s="27">
        <f t="shared" si="179"/>
        <v>2423.4</v>
      </c>
      <c r="F633" s="27">
        <f t="shared" si="179"/>
        <v>2423.4</v>
      </c>
      <c r="G633" s="152"/>
    </row>
    <row r="634" spans="1:7" x14ac:dyDescent="0.25">
      <c r="A634" s="277" t="s">
        <v>96</v>
      </c>
      <c r="B634" s="156" t="s">
        <v>278</v>
      </c>
      <c r="C634" s="450">
        <v>120</v>
      </c>
      <c r="D634" s="27">
        <f>'Функц. 2025-2027'!F101</f>
        <v>2423.4</v>
      </c>
      <c r="E634" s="27">
        <f>'Функц. 2025-2027'!H101</f>
        <v>2423.4</v>
      </c>
      <c r="F634" s="27">
        <f>'Функц. 2025-2027'!J101</f>
        <v>2423.4</v>
      </c>
      <c r="G634" s="152"/>
    </row>
    <row r="635" spans="1:7" ht="31.5" x14ac:dyDescent="0.25">
      <c r="A635" s="277" t="s">
        <v>280</v>
      </c>
      <c r="B635" s="156" t="s">
        <v>279</v>
      </c>
      <c r="C635" s="450"/>
      <c r="D635" s="27">
        <f t="shared" ref="D635:F636" si="180">D636</f>
        <v>4460</v>
      </c>
      <c r="E635" s="27">
        <f t="shared" si="180"/>
        <v>4460</v>
      </c>
      <c r="F635" s="27">
        <f t="shared" si="180"/>
        <v>4460</v>
      </c>
      <c r="G635" s="152"/>
    </row>
    <row r="636" spans="1:7" ht="47.25" x14ac:dyDescent="0.25">
      <c r="A636" s="277" t="s">
        <v>41</v>
      </c>
      <c r="B636" s="156" t="s">
        <v>279</v>
      </c>
      <c r="C636" s="450">
        <v>100</v>
      </c>
      <c r="D636" s="27">
        <f t="shared" si="180"/>
        <v>4460</v>
      </c>
      <c r="E636" s="27">
        <f t="shared" si="180"/>
        <v>4460</v>
      </c>
      <c r="F636" s="27">
        <f t="shared" si="180"/>
        <v>4460</v>
      </c>
      <c r="G636" s="152"/>
    </row>
    <row r="637" spans="1:7" x14ac:dyDescent="0.25">
      <c r="A637" s="277" t="s">
        <v>96</v>
      </c>
      <c r="B637" s="156" t="s">
        <v>279</v>
      </c>
      <c r="C637" s="450">
        <v>120</v>
      </c>
      <c r="D637" s="27">
        <f>'Функц. 2025-2027'!F104</f>
        <v>4460</v>
      </c>
      <c r="E637" s="27">
        <f>'Функц. 2025-2027'!H104</f>
        <v>4460</v>
      </c>
      <c r="F637" s="27">
        <f>'Функц. 2025-2027'!J104</f>
        <v>4460</v>
      </c>
      <c r="G637" s="152"/>
    </row>
    <row r="638" spans="1:7" s="177" customFormat="1" ht="31.5" x14ac:dyDescent="0.25">
      <c r="A638" s="529" t="s">
        <v>403</v>
      </c>
      <c r="B638" s="156" t="s">
        <v>404</v>
      </c>
      <c r="C638" s="450"/>
      <c r="D638" s="27">
        <f t="shared" ref="D638:F639" si="181">D639</f>
        <v>2531.8000000000002</v>
      </c>
      <c r="E638" s="27">
        <f t="shared" si="181"/>
        <v>2531.8000000000002</v>
      </c>
      <c r="F638" s="27">
        <f t="shared" si="181"/>
        <v>2531.8000000000002</v>
      </c>
      <c r="G638" s="152"/>
    </row>
    <row r="639" spans="1:7" s="177" customFormat="1" ht="47.25" x14ac:dyDescent="0.25">
      <c r="A639" s="379" t="s">
        <v>41</v>
      </c>
      <c r="B639" s="156" t="s">
        <v>404</v>
      </c>
      <c r="C639" s="450">
        <v>100</v>
      </c>
      <c r="D639" s="27">
        <f t="shared" si="181"/>
        <v>2531.8000000000002</v>
      </c>
      <c r="E639" s="27">
        <f t="shared" si="181"/>
        <v>2531.8000000000002</v>
      </c>
      <c r="F639" s="27">
        <f t="shared" si="181"/>
        <v>2531.8000000000002</v>
      </c>
      <c r="G639" s="152"/>
    </row>
    <row r="640" spans="1:7" s="177" customFormat="1" x14ac:dyDescent="0.25">
      <c r="A640" s="379" t="s">
        <v>96</v>
      </c>
      <c r="B640" s="156" t="s">
        <v>404</v>
      </c>
      <c r="C640" s="450">
        <v>120</v>
      </c>
      <c r="D640" s="27">
        <f>'Функц. 2025-2027'!F107</f>
        <v>2531.8000000000002</v>
      </c>
      <c r="E640" s="27">
        <f>'Функц. 2025-2027'!H107</f>
        <v>2531.8000000000002</v>
      </c>
      <c r="F640" s="27">
        <f>'Функц. 2025-2027'!J107</f>
        <v>2531.8000000000002</v>
      </c>
      <c r="G640" s="152"/>
    </row>
    <row r="641" spans="1:30" s="172" customFormat="1" x14ac:dyDescent="0.25">
      <c r="A641" s="401" t="s">
        <v>332</v>
      </c>
      <c r="B641" s="284" t="s">
        <v>137</v>
      </c>
      <c r="C641" s="610"/>
      <c r="D641" s="30">
        <f>D645+D651+D648+D642</f>
        <v>7946.2999999999993</v>
      </c>
      <c r="E641" s="524">
        <f t="shared" ref="E641:F641" si="182">E645+E651+E648+E642</f>
        <v>2697.6</v>
      </c>
      <c r="F641" s="524">
        <f t="shared" si="182"/>
        <v>2563.3000000000002</v>
      </c>
      <c r="G641" s="152"/>
    </row>
    <row r="642" spans="1:30" s="430" customFormat="1" x14ac:dyDescent="0.25">
      <c r="A642" s="529" t="s">
        <v>614</v>
      </c>
      <c r="B642" s="156" t="s">
        <v>615</v>
      </c>
      <c r="C642" s="610"/>
      <c r="D642" s="27">
        <f t="shared" ref="D642:F643" si="183">D643</f>
        <v>6400</v>
      </c>
      <c r="E642" s="27">
        <f t="shared" si="183"/>
        <v>0</v>
      </c>
      <c r="F642" s="27">
        <f t="shared" si="183"/>
        <v>0</v>
      </c>
      <c r="G642" s="152"/>
    </row>
    <row r="643" spans="1:30" s="430" customFormat="1" x14ac:dyDescent="0.25">
      <c r="A643" s="529" t="s">
        <v>42</v>
      </c>
      <c r="B643" s="156" t="s">
        <v>615</v>
      </c>
      <c r="C643" s="450">
        <v>800</v>
      </c>
      <c r="D643" s="27">
        <f t="shared" si="183"/>
        <v>6400</v>
      </c>
      <c r="E643" s="27">
        <f t="shared" si="183"/>
        <v>0</v>
      </c>
      <c r="F643" s="27">
        <f t="shared" si="183"/>
        <v>0</v>
      </c>
      <c r="G643" s="152"/>
    </row>
    <row r="644" spans="1:30" s="430" customFormat="1" x14ac:dyDescent="0.25">
      <c r="A644" s="529" t="s">
        <v>622</v>
      </c>
      <c r="B644" s="156" t="s">
        <v>615</v>
      </c>
      <c r="C644" s="450">
        <v>880</v>
      </c>
      <c r="D644" s="27">
        <f>'Функц. 2025-2027'!F112</f>
        <v>6400</v>
      </c>
      <c r="E644" s="27">
        <f>'Функц. 2025-2027'!H112</f>
        <v>0</v>
      </c>
      <c r="F644" s="27">
        <f>'Функц. 2025-2027'!J112</f>
        <v>0</v>
      </c>
      <c r="G644" s="152"/>
    </row>
    <row r="645" spans="1:30" ht="31.5" x14ac:dyDescent="0.25">
      <c r="A645" s="280" t="s">
        <v>325</v>
      </c>
      <c r="B645" s="156" t="s">
        <v>326</v>
      </c>
      <c r="C645" s="450"/>
      <c r="D645" s="27">
        <f t="shared" ref="D645:F646" si="184">D646</f>
        <v>1000</v>
      </c>
      <c r="E645" s="27">
        <f t="shared" si="184"/>
        <v>0</v>
      </c>
      <c r="F645" s="27">
        <f t="shared" si="184"/>
        <v>0</v>
      </c>
      <c r="G645" s="152"/>
    </row>
    <row r="646" spans="1:30" x14ac:dyDescent="0.25">
      <c r="A646" s="277" t="s">
        <v>42</v>
      </c>
      <c r="B646" s="156" t="s">
        <v>326</v>
      </c>
      <c r="C646" s="450">
        <v>800</v>
      </c>
      <c r="D646" s="27">
        <f t="shared" si="184"/>
        <v>1000</v>
      </c>
      <c r="E646" s="27">
        <f t="shared" si="184"/>
        <v>0</v>
      </c>
      <c r="F646" s="27">
        <f t="shared" si="184"/>
        <v>0</v>
      </c>
      <c r="G646" s="152"/>
    </row>
    <row r="647" spans="1:30" x14ac:dyDescent="0.25">
      <c r="A647" s="277" t="s">
        <v>136</v>
      </c>
      <c r="B647" s="156" t="s">
        <v>326</v>
      </c>
      <c r="C647" s="450">
        <v>870</v>
      </c>
      <c r="D647" s="27">
        <f>'Функц. 2025-2027'!F117</f>
        <v>1000</v>
      </c>
      <c r="E647" s="27">
        <f>'Функц. 2025-2027'!H117</f>
        <v>0</v>
      </c>
      <c r="F647" s="27">
        <f>'Функц. 2025-2027'!J117</f>
        <v>0</v>
      </c>
      <c r="G647" s="152"/>
    </row>
    <row r="648" spans="1:30" s="177" customFormat="1" x14ac:dyDescent="0.25">
      <c r="A648" s="261" t="s">
        <v>613</v>
      </c>
      <c r="B648" s="156" t="s">
        <v>612</v>
      </c>
      <c r="C648" s="611"/>
      <c r="D648" s="27">
        <f t="shared" ref="D648:F649" si="185">D649</f>
        <v>331</v>
      </c>
      <c r="E648" s="27">
        <f t="shared" si="185"/>
        <v>0</v>
      </c>
      <c r="F648" s="27">
        <f t="shared" si="185"/>
        <v>0</v>
      </c>
      <c r="G648" s="152"/>
    </row>
    <row r="649" spans="1:30" s="177" customFormat="1" x14ac:dyDescent="0.25">
      <c r="A649" s="277" t="s">
        <v>97</v>
      </c>
      <c r="B649" s="156" t="s">
        <v>612</v>
      </c>
      <c r="C649" s="450">
        <v>300</v>
      </c>
      <c r="D649" s="167">
        <f t="shared" si="185"/>
        <v>331</v>
      </c>
      <c r="E649" s="167">
        <f t="shared" si="185"/>
        <v>0</v>
      </c>
      <c r="F649" s="167">
        <f t="shared" si="185"/>
        <v>0</v>
      </c>
      <c r="G649" s="152"/>
    </row>
    <row r="650" spans="1:30" s="177" customFormat="1" x14ac:dyDescent="0.25">
      <c r="A650" s="277" t="s">
        <v>40</v>
      </c>
      <c r="B650" s="156" t="s">
        <v>612</v>
      </c>
      <c r="C650" s="450">
        <v>320</v>
      </c>
      <c r="D650" s="27">
        <f>'Функц. 2025-2027'!F741</f>
        <v>331</v>
      </c>
      <c r="E650" s="27">
        <f>'Функц. 2025-2027'!H741</f>
        <v>0</v>
      </c>
      <c r="F650" s="27">
        <f>'Функц. 2025-2027'!J741</f>
        <v>0</v>
      </c>
      <c r="G650" s="152"/>
    </row>
    <row r="651" spans="1:30" s="177" customFormat="1" x14ac:dyDescent="0.25">
      <c r="A651" s="529" t="s">
        <v>427</v>
      </c>
      <c r="B651" s="286" t="s">
        <v>428</v>
      </c>
      <c r="C651" s="616"/>
      <c r="D651" s="27">
        <f>D652</f>
        <v>215.29999999999973</v>
      </c>
      <c r="E651" s="523">
        <f t="shared" ref="E651:F651" si="186">E652</f>
        <v>2697.6</v>
      </c>
      <c r="F651" s="523">
        <f t="shared" si="186"/>
        <v>2563.3000000000002</v>
      </c>
      <c r="G651" s="152"/>
    </row>
    <row r="652" spans="1:30" s="200" customFormat="1" ht="31.5" x14ac:dyDescent="0.25">
      <c r="A652" s="529" t="s">
        <v>430</v>
      </c>
      <c r="B652" s="286" t="s">
        <v>431</v>
      </c>
      <c r="C652" s="616"/>
      <c r="D652" s="27">
        <f t="shared" ref="D652:F653" si="187">D653</f>
        <v>215.29999999999973</v>
      </c>
      <c r="E652" s="27">
        <f t="shared" si="187"/>
        <v>2697.6</v>
      </c>
      <c r="F652" s="27">
        <f t="shared" si="187"/>
        <v>2563.3000000000002</v>
      </c>
      <c r="G652" s="152"/>
      <c r="H652" s="444"/>
      <c r="I652" s="444"/>
      <c r="J652" s="444"/>
      <c r="K652" s="444"/>
      <c r="L652" s="444"/>
      <c r="M652" s="444"/>
      <c r="N652" s="444"/>
      <c r="O652" s="444"/>
      <c r="P652" s="444"/>
      <c r="Q652" s="444"/>
      <c r="R652" s="444"/>
      <c r="S652" s="444"/>
      <c r="T652" s="444"/>
      <c r="U652" s="444"/>
      <c r="V652" s="444"/>
      <c r="W652" s="444"/>
      <c r="X652" s="444"/>
      <c r="Y652" s="444"/>
      <c r="Z652" s="444"/>
      <c r="AA652" s="444"/>
      <c r="AB652" s="444"/>
      <c r="AC652" s="444"/>
      <c r="AD652" s="444"/>
    </row>
    <row r="653" spans="1:30" s="200" customFormat="1" x14ac:dyDescent="0.25">
      <c r="A653" s="529" t="s">
        <v>42</v>
      </c>
      <c r="B653" s="286" t="s">
        <v>431</v>
      </c>
      <c r="C653" s="616">
        <v>800</v>
      </c>
      <c r="D653" s="425">
        <f t="shared" si="187"/>
        <v>215.29999999999973</v>
      </c>
      <c r="E653" s="426">
        <f t="shared" si="187"/>
        <v>2697.6</v>
      </c>
      <c r="F653" s="426">
        <f t="shared" si="187"/>
        <v>2563.3000000000002</v>
      </c>
      <c r="G653" s="152"/>
      <c r="H653" s="444"/>
      <c r="I653" s="444"/>
      <c r="J653" s="444"/>
      <c r="K653" s="444"/>
      <c r="L653" s="444"/>
      <c r="M653" s="444"/>
      <c r="N653" s="444"/>
      <c r="O653" s="444"/>
      <c r="P653" s="444"/>
      <c r="Q653" s="444"/>
      <c r="R653" s="444"/>
      <c r="S653" s="444"/>
      <c r="T653" s="444"/>
      <c r="U653" s="444"/>
      <c r="V653" s="444"/>
      <c r="W653" s="444"/>
      <c r="X653" s="444"/>
      <c r="Y653" s="444"/>
      <c r="Z653" s="444"/>
      <c r="AA653" s="444"/>
      <c r="AB653" s="444"/>
      <c r="AC653" s="444"/>
      <c r="AD653" s="444"/>
    </row>
    <row r="654" spans="1:30" s="200" customFormat="1" ht="16.5" thickBot="1" x14ac:dyDescent="0.3">
      <c r="A654" s="529" t="s">
        <v>136</v>
      </c>
      <c r="B654" s="286" t="s">
        <v>431</v>
      </c>
      <c r="C654" s="616">
        <v>870</v>
      </c>
      <c r="D654" s="274">
        <f>'Функц. 2025-2027'!F190</f>
        <v>215.29999999999973</v>
      </c>
      <c r="E654" s="274">
        <f>'Функц. 2025-2027'!H190</f>
        <v>2697.6</v>
      </c>
      <c r="F654" s="274">
        <f>'Функц. 2025-2027'!J190</f>
        <v>2563.3000000000002</v>
      </c>
      <c r="G654" s="152"/>
      <c r="H654" s="444"/>
      <c r="I654" s="444"/>
      <c r="J654" s="444"/>
      <c r="K654" s="444"/>
      <c r="L654" s="444"/>
      <c r="M654" s="444"/>
      <c r="N654" s="444"/>
      <c r="O654" s="444"/>
      <c r="P654" s="444"/>
      <c r="Q654" s="444"/>
      <c r="R654" s="444"/>
      <c r="S654" s="444"/>
      <c r="T654" s="444"/>
      <c r="U654" s="444"/>
      <c r="V654" s="444"/>
      <c r="W654" s="444"/>
      <c r="X654" s="444"/>
      <c r="Y654" s="444"/>
      <c r="Z654" s="444"/>
      <c r="AA654" s="444"/>
      <c r="AB654" s="444"/>
      <c r="AC654" s="444"/>
      <c r="AD654" s="444"/>
    </row>
    <row r="655" spans="1:30" ht="16.5" thickBot="1" x14ac:dyDescent="0.3">
      <c r="A655" s="407" t="s">
        <v>50</v>
      </c>
      <c r="B655" s="632"/>
      <c r="C655" s="620"/>
      <c r="D655" s="516">
        <f>D610+D611+D641</f>
        <v>4918602.4000000004</v>
      </c>
      <c r="E655" s="533">
        <f>E610+E611+E641</f>
        <v>3120176.5999999992</v>
      </c>
      <c r="F655" s="534">
        <f>F610+F611+F641</f>
        <v>3189048.1999999997</v>
      </c>
      <c r="G655" s="152"/>
    </row>
    <row r="656" spans="1:30" x14ac:dyDescent="0.25">
      <c r="A656" s="21"/>
      <c r="B656" s="168"/>
      <c r="C656" s="28"/>
      <c r="D656" s="29"/>
      <c r="E656" s="29"/>
    </row>
    <row r="657" spans="1:5" x14ac:dyDescent="0.25">
      <c r="A657" s="21"/>
      <c r="B657" s="168"/>
      <c r="C657" s="28"/>
      <c r="D657" s="29"/>
      <c r="E657" s="29"/>
    </row>
    <row r="658" spans="1:5" x14ac:dyDescent="0.25">
      <c r="A658" s="21"/>
      <c r="B658" s="168"/>
      <c r="C658" s="28"/>
      <c r="D658" s="29"/>
      <c r="E658" s="29"/>
    </row>
    <row r="659" spans="1:5" x14ac:dyDescent="0.25">
      <c r="A659" s="21"/>
      <c r="B659" s="168"/>
      <c r="C659" s="28"/>
      <c r="D659" s="29"/>
      <c r="E659" s="29"/>
    </row>
    <row r="660" spans="1:5" x14ac:dyDescent="0.25">
      <c r="A660" s="21"/>
      <c r="B660" s="168"/>
      <c r="C660" s="28"/>
      <c r="D660" s="29"/>
      <c r="E660" s="29"/>
    </row>
    <row r="661" spans="1:5" x14ac:dyDescent="0.25">
      <c r="A661" s="21"/>
      <c r="B661" s="168"/>
      <c r="C661" s="28"/>
      <c r="D661" s="29"/>
      <c r="E661" s="29"/>
    </row>
    <row r="662" spans="1:5" x14ac:dyDescent="0.25">
      <c r="A662" s="21"/>
      <c r="B662" s="168"/>
      <c r="C662" s="28"/>
      <c r="D662" s="29"/>
      <c r="E662" s="29"/>
    </row>
    <row r="663" spans="1:5" x14ac:dyDescent="0.25">
      <c r="A663" s="21"/>
      <c r="B663" s="168"/>
      <c r="C663" s="28"/>
      <c r="D663" s="29"/>
      <c r="E663" s="29"/>
    </row>
    <row r="664" spans="1:5" x14ac:dyDescent="0.25">
      <c r="A664" s="21"/>
      <c r="B664" s="168"/>
      <c r="C664" s="28"/>
      <c r="D664" s="29"/>
      <c r="E664" s="29"/>
    </row>
    <row r="665" spans="1:5" x14ac:dyDescent="0.25">
      <c r="A665" s="21"/>
      <c r="B665" s="168"/>
      <c r="C665" s="28"/>
      <c r="D665" s="29"/>
      <c r="E665" s="29"/>
    </row>
    <row r="666" spans="1:5" x14ac:dyDescent="0.25">
      <c r="A666" s="21"/>
      <c r="B666" s="168"/>
      <c r="C666" s="28"/>
      <c r="D666" s="29"/>
      <c r="E666" s="29"/>
    </row>
    <row r="667" spans="1:5" x14ac:dyDescent="0.25">
      <c r="A667" s="21"/>
      <c r="B667" s="168"/>
      <c r="C667" s="28"/>
      <c r="D667" s="29"/>
      <c r="E667" s="29"/>
    </row>
    <row r="668" spans="1:5" x14ac:dyDescent="0.25">
      <c r="A668" s="21"/>
      <c r="B668" s="168"/>
      <c r="C668" s="28"/>
      <c r="D668" s="29"/>
      <c r="E668" s="29"/>
    </row>
    <row r="669" spans="1:5" x14ac:dyDescent="0.25">
      <c r="A669" s="21"/>
      <c r="B669" s="168"/>
      <c r="C669" s="28"/>
      <c r="D669" s="29"/>
      <c r="E669" s="29"/>
    </row>
    <row r="670" spans="1:5" x14ac:dyDescent="0.25">
      <c r="A670" s="21"/>
      <c r="B670" s="168"/>
      <c r="C670" s="28"/>
      <c r="D670" s="29"/>
      <c r="E670" s="29"/>
    </row>
    <row r="671" spans="1:5" x14ac:dyDescent="0.25">
      <c r="A671" s="21"/>
      <c r="B671" s="168"/>
      <c r="C671" s="28"/>
      <c r="D671" s="29"/>
      <c r="E671" s="29"/>
    </row>
    <row r="672" spans="1:5" x14ac:dyDescent="0.25">
      <c r="A672" s="21"/>
      <c r="B672" s="168"/>
      <c r="C672" s="28"/>
      <c r="D672" s="29"/>
      <c r="E672" s="29"/>
    </row>
    <row r="673" spans="1:5" x14ac:dyDescent="0.25">
      <c r="A673" s="21"/>
      <c r="B673" s="168"/>
      <c r="C673" s="28"/>
      <c r="D673" s="29"/>
      <c r="E673" s="29"/>
    </row>
    <row r="674" spans="1:5" x14ac:dyDescent="0.25">
      <c r="A674" s="21"/>
      <c r="B674" s="168"/>
      <c r="C674" s="28"/>
      <c r="D674" s="29"/>
      <c r="E674" s="29"/>
    </row>
    <row r="675" spans="1:5" x14ac:dyDescent="0.25">
      <c r="A675" s="21"/>
      <c r="B675" s="168"/>
      <c r="C675" s="28"/>
      <c r="D675" s="29"/>
      <c r="E675" s="29"/>
    </row>
    <row r="676" spans="1:5" x14ac:dyDescent="0.25">
      <c r="A676" s="21"/>
      <c r="B676" s="168"/>
      <c r="C676" s="28"/>
      <c r="D676" s="29"/>
      <c r="E676" s="29"/>
    </row>
    <row r="677" spans="1:5" x14ac:dyDescent="0.25">
      <c r="A677" s="21"/>
      <c r="B677" s="168"/>
      <c r="C677" s="28"/>
      <c r="D677" s="29"/>
      <c r="E677" s="29"/>
    </row>
    <row r="678" spans="1:5" x14ac:dyDescent="0.25">
      <c r="A678" s="21"/>
      <c r="B678" s="168"/>
      <c r="C678" s="28"/>
      <c r="D678" s="29"/>
      <c r="E678" s="29"/>
    </row>
    <row r="679" spans="1:5" x14ac:dyDescent="0.25">
      <c r="A679" s="21"/>
      <c r="B679" s="168"/>
      <c r="C679" s="28"/>
      <c r="D679" s="29"/>
      <c r="E679" s="29"/>
    </row>
    <row r="680" spans="1:5" x14ac:dyDescent="0.25">
      <c r="A680" s="21"/>
      <c r="B680" s="168"/>
      <c r="C680" s="28"/>
      <c r="D680" s="29"/>
      <c r="E680" s="29"/>
    </row>
    <row r="681" spans="1:5" x14ac:dyDescent="0.25">
      <c r="A681" s="21"/>
      <c r="B681" s="168"/>
      <c r="C681" s="28"/>
      <c r="D681" s="29"/>
      <c r="E681" s="29"/>
    </row>
    <row r="682" spans="1:5" x14ac:dyDescent="0.25">
      <c r="A682" s="21"/>
      <c r="B682" s="168"/>
      <c r="C682" s="28"/>
      <c r="D682" s="29"/>
      <c r="E682" s="29"/>
    </row>
    <row r="683" spans="1:5" x14ac:dyDescent="0.25">
      <c r="A683" s="21"/>
      <c r="B683" s="168"/>
      <c r="C683" s="28"/>
      <c r="D683" s="29"/>
      <c r="E683" s="29"/>
    </row>
    <row r="684" spans="1:5" x14ac:dyDescent="0.25">
      <c r="A684" s="21"/>
      <c r="B684" s="168"/>
      <c r="C684" s="28"/>
      <c r="D684" s="29"/>
      <c r="E684" s="29"/>
    </row>
    <row r="685" spans="1:5" x14ac:dyDescent="0.25">
      <c r="A685" s="21"/>
      <c r="B685" s="168"/>
      <c r="C685" s="28"/>
      <c r="D685" s="29"/>
      <c r="E685" s="29"/>
    </row>
    <row r="686" spans="1:5" x14ac:dyDescent="0.25">
      <c r="A686" s="21"/>
      <c r="B686" s="168"/>
      <c r="C686" s="28"/>
      <c r="D686" s="29"/>
      <c r="E686" s="29"/>
    </row>
    <row r="687" spans="1:5" x14ac:dyDescent="0.25">
      <c r="A687" s="21"/>
      <c r="B687" s="168"/>
      <c r="C687" s="28"/>
      <c r="D687" s="29"/>
      <c r="E687" s="29"/>
    </row>
    <row r="688" spans="1:5" x14ac:dyDescent="0.25">
      <c r="A688" s="21"/>
      <c r="B688" s="168"/>
      <c r="C688" s="28"/>
      <c r="D688" s="29"/>
      <c r="E688" s="29"/>
    </row>
    <row r="689" spans="1:5" x14ac:dyDescent="0.25">
      <c r="A689" s="21"/>
      <c r="B689" s="168"/>
      <c r="C689" s="28"/>
      <c r="D689" s="29"/>
      <c r="E689" s="29"/>
    </row>
    <row r="690" spans="1:5" x14ac:dyDescent="0.25">
      <c r="A690" s="21"/>
      <c r="B690" s="168"/>
      <c r="C690" s="28"/>
      <c r="D690" s="29"/>
      <c r="E690" s="29"/>
    </row>
    <row r="691" spans="1:5" x14ac:dyDescent="0.25">
      <c r="A691" s="21"/>
      <c r="B691" s="168"/>
      <c r="C691" s="28"/>
      <c r="D691" s="29"/>
      <c r="E691" s="29"/>
    </row>
    <row r="692" spans="1:5" x14ac:dyDescent="0.25">
      <c r="A692" s="21"/>
      <c r="B692" s="168"/>
      <c r="C692" s="28"/>
      <c r="D692" s="29"/>
      <c r="E692" s="29"/>
    </row>
    <row r="693" spans="1:5" x14ac:dyDescent="0.25">
      <c r="A693" s="21"/>
      <c r="B693" s="168"/>
      <c r="C693" s="28"/>
      <c r="D693" s="29"/>
      <c r="E693" s="29"/>
    </row>
    <row r="694" spans="1:5" x14ac:dyDescent="0.25">
      <c r="A694" s="21"/>
      <c r="B694" s="168"/>
      <c r="C694" s="28"/>
      <c r="D694" s="29"/>
      <c r="E694" s="29"/>
    </row>
    <row r="695" spans="1:5" x14ac:dyDescent="0.25">
      <c r="A695" s="21"/>
      <c r="B695" s="168"/>
      <c r="C695" s="28"/>
      <c r="D695" s="29"/>
      <c r="E695" s="29"/>
    </row>
    <row r="696" spans="1:5" x14ac:dyDescent="0.25">
      <c r="A696" s="21"/>
      <c r="B696" s="168"/>
      <c r="C696" s="28"/>
      <c r="D696" s="29"/>
      <c r="E696" s="29"/>
    </row>
    <row r="697" spans="1:5" x14ac:dyDescent="0.25">
      <c r="A697" s="21"/>
      <c r="B697" s="168"/>
      <c r="C697" s="28"/>
      <c r="D697" s="29"/>
      <c r="E697" s="29"/>
    </row>
    <row r="698" spans="1:5" x14ac:dyDescent="0.25">
      <c r="A698" s="21"/>
      <c r="B698" s="168"/>
      <c r="C698" s="28"/>
      <c r="D698" s="29"/>
      <c r="E698" s="29"/>
    </row>
    <row r="699" spans="1:5" x14ac:dyDescent="0.25">
      <c r="A699" s="21"/>
      <c r="B699" s="168"/>
      <c r="C699" s="28"/>
      <c r="D699" s="29"/>
      <c r="E699" s="29"/>
    </row>
    <row r="700" spans="1:5" x14ac:dyDescent="0.25">
      <c r="A700" s="21"/>
      <c r="B700" s="168"/>
      <c r="C700" s="28"/>
      <c r="D700" s="29"/>
      <c r="E700" s="29"/>
    </row>
    <row r="701" spans="1:5" x14ac:dyDescent="0.25">
      <c r="A701" s="21"/>
      <c r="B701" s="168"/>
      <c r="C701" s="28"/>
      <c r="D701" s="29"/>
      <c r="E701" s="29"/>
    </row>
    <row r="702" spans="1:5" x14ac:dyDescent="0.25">
      <c r="A702" s="21"/>
      <c r="B702" s="168"/>
      <c r="C702" s="28"/>
      <c r="D702" s="29"/>
      <c r="E702" s="29"/>
    </row>
    <row r="703" spans="1:5" x14ac:dyDescent="0.25">
      <c r="A703" s="21"/>
      <c r="B703" s="168"/>
      <c r="C703" s="28"/>
      <c r="D703" s="29"/>
      <c r="E703" s="29"/>
    </row>
    <row r="704" spans="1:5" x14ac:dyDescent="0.25">
      <c r="A704" s="21"/>
      <c r="B704" s="168"/>
      <c r="C704" s="28"/>
      <c r="D704" s="29"/>
      <c r="E704" s="29"/>
    </row>
    <row r="705" spans="1:5" x14ac:dyDescent="0.25">
      <c r="A705" s="21"/>
      <c r="B705" s="168"/>
      <c r="C705" s="28"/>
      <c r="D705" s="29"/>
      <c r="E705" s="29"/>
    </row>
    <row r="706" spans="1:5" x14ac:dyDescent="0.25">
      <c r="A706" s="21"/>
      <c r="B706" s="168"/>
      <c r="C706" s="28"/>
      <c r="D706" s="29"/>
      <c r="E706" s="29"/>
    </row>
    <row r="707" spans="1:5" x14ac:dyDescent="0.25">
      <c r="A707" s="21"/>
      <c r="B707" s="168"/>
      <c r="C707" s="28"/>
      <c r="D707" s="29"/>
      <c r="E707" s="29"/>
    </row>
    <row r="708" spans="1:5" x14ac:dyDescent="0.25">
      <c r="A708" s="21"/>
      <c r="B708" s="168"/>
      <c r="C708" s="28"/>
      <c r="D708" s="29"/>
      <c r="E708" s="29"/>
    </row>
    <row r="709" spans="1:5" x14ac:dyDescent="0.25">
      <c r="A709" s="21"/>
      <c r="B709" s="168"/>
      <c r="C709" s="28"/>
      <c r="D709" s="29"/>
      <c r="E709" s="29"/>
    </row>
    <row r="710" spans="1:5" x14ac:dyDescent="0.25">
      <c r="A710" s="21"/>
      <c r="B710" s="168"/>
      <c r="C710" s="28"/>
      <c r="D710" s="29"/>
      <c r="E710" s="29"/>
    </row>
    <row r="711" spans="1:5" x14ac:dyDescent="0.25">
      <c r="A711" s="21"/>
      <c r="B711" s="168"/>
      <c r="C711" s="28"/>
      <c r="D711" s="29"/>
      <c r="E711" s="29"/>
    </row>
    <row r="712" spans="1:5" x14ac:dyDescent="0.25">
      <c r="A712" s="21"/>
      <c r="B712" s="168"/>
      <c r="C712" s="28"/>
      <c r="D712" s="29"/>
      <c r="E712" s="29"/>
    </row>
    <row r="713" spans="1:5" x14ac:dyDescent="0.25">
      <c r="A713" s="21"/>
      <c r="B713" s="168"/>
      <c r="C713" s="28"/>
      <c r="D713" s="29"/>
      <c r="E713" s="29"/>
    </row>
    <row r="714" spans="1:5" x14ac:dyDescent="0.25">
      <c r="A714" s="21"/>
      <c r="B714" s="168"/>
      <c r="C714" s="28"/>
      <c r="D714" s="29"/>
      <c r="E714" s="29"/>
    </row>
    <row r="715" spans="1:5" x14ac:dyDescent="0.25">
      <c r="A715" s="21"/>
      <c r="B715" s="168"/>
      <c r="C715" s="28"/>
      <c r="D715" s="29"/>
      <c r="E715" s="29"/>
    </row>
    <row r="716" spans="1:5" x14ac:dyDescent="0.25">
      <c r="A716" s="21"/>
      <c r="B716" s="168"/>
      <c r="C716" s="28"/>
      <c r="D716" s="29"/>
      <c r="E716" s="29"/>
    </row>
    <row r="717" spans="1:5" x14ac:dyDescent="0.25">
      <c r="A717" s="21"/>
      <c r="B717" s="168"/>
      <c r="C717" s="28"/>
      <c r="D717" s="29"/>
      <c r="E717" s="29"/>
    </row>
    <row r="718" spans="1:5" x14ac:dyDescent="0.25">
      <c r="A718" s="21"/>
      <c r="B718" s="168"/>
      <c r="C718" s="28"/>
      <c r="D718" s="29"/>
      <c r="E718" s="29"/>
    </row>
    <row r="719" spans="1:5" x14ac:dyDescent="0.25">
      <c r="A719" s="21"/>
      <c r="B719" s="168"/>
      <c r="C719" s="28"/>
      <c r="D719" s="29"/>
      <c r="E719" s="29"/>
    </row>
    <row r="720" spans="1:5" x14ac:dyDescent="0.25">
      <c r="A720" s="21"/>
      <c r="B720" s="168"/>
      <c r="C720" s="28"/>
      <c r="D720" s="29"/>
      <c r="E720" s="29"/>
    </row>
    <row r="721" spans="1:5" x14ac:dyDescent="0.25">
      <c r="A721" s="21"/>
      <c r="B721" s="168"/>
      <c r="C721" s="28"/>
      <c r="D721" s="29"/>
      <c r="E721" s="29"/>
    </row>
    <row r="722" spans="1:5" x14ac:dyDescent="0.25">
      <c r="A722" s="21"/>
      <c r="B722" s="168"/>
      <c r="C722" s="28"/>
      <c r="D722" s="29"/>
      <c r="E722" s="29"/>
    </row>
    <row r="723" spans="1:5" x14ac:dyDescent="0.25">
      <c r="A723" s="21"/>
      <c r="B723" s="168"/>
      <c r="C723" s="28"/>
      <c r="D723" s="29"/>
      <c r="E723" s="29"/>
    </row>
    <row r="724" spans="1:5" x14ac:dyDescent="0.25">
      <c r="A724" s="21"/>
      <c r="B724" s="168"/>
      <c r="C724" s="28"/>
      <c r="D724" s="29"/>
      <c r="E724" s="29"/>
    </row>
    <row r="725" spans="1:5" x14ac:dyDescent="0.25">
      <c r="A725" s="21"/>
      <c r="B725" s="168"/>
      <c r="C725" s="28"/>
      <c r="D725" s="29"/>
      <c r="E725" s="29"/>
    </row>
    <row r="726" spans="1:5" x14ac:dyDescent="0.25">
      <c r="A726" s="21"/>
      <c r="B726" s="168"/>
      <c r="C726" s="28"/>
      <c r="D726" s="29"/>
      <c r="E726" s="29"/>
    </row>
    <row r="727" spans="1:5" x14ac:dyDescent="0.25">
      <c r="A727" s="21"/>
      <c r="B727" s="168"/>
      <c r="C727" s="28"/>
      <c r="D727" s="29"/>
      <c r="E727" s="29"/>
    </row>
    <row r="728" spans="1:5" x14ac:dyDescent="0.25">
      <c r="A728" s="21"/>
      <c r="B728" s="168"/>
      <c r="C728" s="28"/>
      <c r="D728" s="29"/>
      <c r="E728" s="29"/>
    </row>
    <row r="729" spans="1:5" x14ac:dyDescent="0.25">
      <c r="A729" s="21"/>
      <c r="B729" s="168"/>
      <c r="C729" s="28"/>
      <c r="D729" s="29"/>
      <c r="E729" s="29"/>
    </row>
    <row r="730" spans="1:5" x14ac:dyDescent="0.25">
      <c r="A730" s="21"/>
      <c r="B730" s="168"/>
      <c r="C730" s="28"/>
      <c r="D730" s="29"/>
      <c r="E730" s="29"/>
    </row>
    <row r="731" spans="1:5" x14ac:dyDescent="0.25">
      <c r="A731" s="21"/>
      <c r="B731" s="168"/>
      <c r="C731" s="28"/>
      <c r="D731" s="29"/>
      <c r="E731" s="29"/>
    </row>
    <row r="732" spans="1:5" x14ac:dyDescent="0.25">
      <c r="A732" s="21"/>
      <c r="B732" s="168"/>
      <c r="C732" s="28"/>
      <c r="D732" s="29"/>
      <c r="E732" s="29"/>
    </row>
    <row r="733" spans="1:5" x14ac:dyDescent="0.25">
      <c r="A733" s="21"/>
      <c r="B733" s="168"/>
      <c r="C733" s="28"/>
      <c r="D733" s="29"/>
      <c r="E733" s="29"/>
    </row>
    <row r="734" spans="1:5" x14ac:dyDescent="0.25">
      <c r="A734" s="21"/>
      <c r="B734" s="168"/>
      <c r="C734" s="28"/>
      <c r="D734" s="29"/>
      <c r="E734" s="29"/>
    </row>
    <row r="735" spans="1:5" x14ac:dyDescent="0.25">
      <c r="A735" s="21"/>
      <c r="B735" s="168"/>
      <c r="C735" s="28"/>
      <c r="D735" s="29"/>
      <c r="E735" s="29"/>
    </row>
    <row r="736" spans="1:5" x14ac:dyDescent="0.25">
      <c r="A736" s="21"/>
      <c r="B736" s="168"/>
      <c r="C736" s="28"/>
      <c r="D736" s="29"/>
      <c r="E736" s="29"/>
    </row>
    <row r="737" spans="1:5" x14ac:dyDescent="0.25">
      <c r="A737" s="21"/>
      <c r="B737" s="168"/>
      <c r="C737" s="28"/>
      <c r="D737" s="29"/>
      <c r="E737" s="29"/>
    </row>
    <row r="738" spans="1:5" x14ac:dyDescent="0.25">
      <c r="A738" s="21"/>
      <c r="B738" s="168"/>
      <c r="C738" s="28"/>
      <c r="D738" s="29"/>
      <c r="E738" s="29"/>
    </row>
    <row r="739" spans="1:5" x14ac:dyDescent="0.25">
      <c r="A739" s="21"/>
      <c r="B739" s="168"/>
      <c r="C739" s="28"/>
      <c r="D739" s="29"/>
      <c r="E739" s="29"/>
    </row>
    <row r="740" spans="1:5" x14ac:dyDescent="0.25">
      <c r="A740" s="21"/>
      <c r="B740" s="168"/>
      <c r="C740" s="28"/>
      <c r="D740" s="29"/>
      <c r="E740" s="29"/>
    </row>
    <row r="741" spans="1:5" x14ac:dyDescent="0.25">
      <c r="A741" s="21"/>
      <c r="B741" s="168"/>
      <c r="C741" s="28"/>
      <c r="D741" s="29"/>
      <c r="E741" s="29"/>
    </row>
    <row r="742" spans="1:5" x14ac:dyDescent="0.25">
      <c r="A742" s="21"/>
      <c r="B742" s="168"/>
      <c r="C742" s="28"/>
      <c r="D742" s="29"/>
      <c r="E742" s="29"/>
    </row>
    <row r="743" spans="1:5" x14ac:dyDescent="0.25">
      <c r="A743" s="21"/>
      <c r="B743" s="168"/>
      <c r="C743" s="28"/>
      <c r="D743" s="29"/>
      <c r="E743" s="29"/>
    </row>
    <row r="744" spans="1:5" x14ac:dyDescent="0.25">
      <c r="A744" s="21"/>
      <c r="B744" s="168"/>
      <c r="C744" s="28"/>
      <c r="D744" s="29"/>
      <c r="E744" s="29"/>
    </row>
    <row r="745" spans="1:5" x14ac:dyDescent="0.25">
      <c r="A745" s="21"/>
      <c r="B745" s="168"/>
      <c r="C745" s="28"/>
      <c r="D745" s="29"/>
      <c r="E745" s="29"/>
    </row>
    <row r="746" spans="1:5" x14ac:dyDescent="0.25">
      <c r="A746" s="21"/>
      <c r="B746" s="168"/>
      <c r="C746" s="28"/>
      <c r="D746" s="29"/>
      <c r="E746" s="29"/>
    </row>
    <row r="747" spans="1:5" x14ac:dyDescent="0.25">
      <c r="A747" s="21"/>
      <c r="B747" s="168"/>
      <c r="C747" s="28"/>
      <c r="D747" s="29"/>
      <c r="E747" s="29"/>
    </row>
    <row r="748" spans="1:5" x14ac:dyDescent="0.25">
      <c r="A748" s="21"/>
      <c r="B748" s="168"/>
      <c r="C748" s="28"/>
      <c r="D748" s="29"/>
      <c r="E748" s="29"/>
    </row>
    <row r="749" spans="1:5" x14ac:dyDescent="0.25">
      <c r="A749" s="21"/>
      <c r="B749" s="168"/>
      <c r="C749" s="28"/>
      <c r="D749" s="29"/>
      <c r="E749" s="29"/>
    </row>
    <row r="750" spans="1:5" x14ac:dyDescent="0.25">
      <c r="A750" s="21"/>
      <c r="B750" s="168"/>
      <c r="C750" s="28"/>
      <c r="D750" s="29"/>
      <c r="E750" s="29"/>
    </row>
    <row r="751" spans="1:5" x14ac:dyDescent="0.25">
      <c r="A751" s="21"/>
      <c r="B751" s="168"/>
      <c r="C751" s="28"/>
      <c r="D751" s="29"/>
      <c r="E751" s="29"/>
    </row>
    <row r="752" spans="1:5" x14ac:dyDescent="0.25">
      <c r="A752" s="21"/>
      <c r="B752" s="168"/>
      <c r="C752" s="28"/>
      <c r="D752" s="29"/>
      <c r="E752" s="29"/>
    </row>
    <row r="753" spans="1:5" x14ac:dyDescent="0.25">
      <c r="A753" s="21"/>
      <c r="B753" s="168"/>
      <c r="C753" s="28"/>
      <c r="D753" s="29"/>
      <c r="E753" s="29"/>
    </row>
    <row r="754" spans="1:5" x14ac:dyDescent="0.25">
      <c r="A754" s="21"/>
      <c r="B754" s="168"/>
      <c r="C754" s="28"/>
      <c r="D754" s="29"/>
      <c r="E754" s="29"/>
    </row>
    <row r="755" spans="1:5" x14ac:dyDescent="0.25">
      <c r="A755" s="21"/>
      <c r="B755" s="168"/>
      <c r="C755" s="28"/>
      <c r="D755" s="29"/>
      <c r="E755" s="29"/>
    </row>
    <row r="756" spans="1:5" x14ac:dyDescent="0.25">
      <c r="A756" s="21"/>
      <c r="B756" s="168"/>
      <c r="C756" s="28"/>
      <c r="D756" s="29"/>
      <c r="E756" s="29"/>
    </row>
    <row r="757" spans="1:5" x14ac:dyDescent="0.25">
      <c r="A757" s="21"/>
      <c r="B757" s="168"/>
      <c r="C757" s="28"/>
      <c r="D757" s="29"/>
      <c r="E757" s="29"/>
    </row>
    <row r="758" spans="1:5" x14ac:dyDescent="0.25">
      <c r="A758" s="21"/>
      <c r="B758" s="168"/>
      <c r="C758" s="28"/>
      <c r="D758" s="29"/>
      <c r="E758" s="29"/>
    </row>
    <row r="759" spans="1:5" x14ac:dyDescent="0.25">
      <c r="A759" s="21"/>
      <c r="B759" s="168"/>
      <c r="C759" s="28"/>
      <c r="D759" s="29"/>
      <c r="E759" s="29"/>
    </row>
    <row r="760" spans="1:5" x14ac:dyDescent="0.25">
      <c r="A760" s="21"/>
      <c r="B760" s="168"/>
      <c r="C760" s="28"/>
      <c r="D760" s="29"/>
      <c r="E760" s="29"/>
    </row>
    <row r="761" spans="1:5" x14ac:dyDescent="0.25">
      <c r="A761" s="21"/>
      <c r="B761" s="168"/>
      <c r="C761" s="28"/>
      <c r="D761" s="29"/>
      <c r="E761" s="29"/>
    </row>
    <row r="762" spans="1:5" x14ac:dyDescent="0.25">
      <c r="A762" s="21"/>
      <c r="B762" s="168"/>
      <c r="C762" s="28"/>
      <c r="D762" s="29"/>
      <c r="E762" s="29"/>
    </row>
    <row r="763" spans="1:5" x14ac:dyDescent="0.25">
      <c r="A763" s="21"/>
      <c r="B763" s="168"/>
      <c r="C763" s="28"/>
      <c r="D763" s="29"/>
      <c r="E763" s="29"/>
    </row>
    <row r="764" spans="1:5" x14ac:dyDescent="0.25">
      <c r="A764" s="21"/>
      <c r="B764" s="168"/>
      <c r="C764" s="28"/>
      <c r="D764" s="29"/>
      <c r="E764" s="29"/>
    </row>
    <row r="765" spans="1:5" x14ac:dyDescent="0.25">
      <c r="A765" s="21"/>
      <c r="B765" s="168"/>
      <c r="C765" s="28"/>
      <c r="D765" s="29"/>
      <c r="E765" s="29"/>
    </row>
    <row r="766" spans="1:5" x14ac:dyDescent="0.25">
      <c r="A766" s="21"/>
      <c r="B766" s="168"/>
      <c r="C766" s="28"/>
      <c r="D766" s="29"/>
      <c r="E766" s="29"/>
    </row>
    <row r="767" spans="1:5" x14ac:dyDescent="0.25">
      <c r="A767" s="21"/>
      <c r="B767" s="168"/>
      <c r="C767" s="28"/>
      <c r="D767" s="29"/>
      <c r="E767" s="29"/>
    </row>
    <row r="768" spans="1:5" x14ac:dyDescent="0.25">
      <c r="A768" s="21"/>
      <c r="B768" s="168"/>
      <c r="C768" s="28"/>
      <c r="D768" s="29"/>
      <c r="E768" s="29"/>
    </row>
    <row r="769" spans="1:5" x14ac:dyDescent="0.25">
      <c r="A769" s="21"/>
      <c r="B769" s="168"/>
      <c r="C769" s="28"/>
      <c r="D769" s="29"/>
      <c r="E769" s="29"/>
    </row>
    <row r="770" spans="1:5" x14ac:dyDescent="0.25">
      <c r="A770" s="21"/>
      <c r="B770" s="168"/>
      <c r="C770" s="28"/>
      <c r="D770" s="29"/>
      <c r="E770" s="29"/>
    </row>
    <row r="771" spans="1:5" x14ac:dyDescent="0.25">
      <c r="A771" s="21"/>
      <c r="B771" s="168"/>
      <c r="C771" s="28"/>
      <c r="D771" s="29"/>
      <c r="E771" s="29"/>
    </row>
    <row r="772" spans="1:5" x14ac:dyDescent="0.25">
      <c r="A772" s="21"/>
      <c r="B772" s="168"/>
      <c r="C772" s="28"/>
      <c r="D772" s="29"/>
      <c r="E772" s="29"/>
    </row>
    <row r="773" spans="1:5" x14ac:dyDescent="0.25">
      <c r="A773" s="21"/>
      <c r="B773" s="168"/>
      <c r="C773" s="28"/>
      <c r="D773" s="29"/>
      <c r="E773" s="29"/>
    </row>
    <row r="774" spans="1:5" x14ac:dyDescent="0.25">
      <c r="A774" s="21"/>
      <c r="B774" s="168"/>
      <c r="C774" s="28"/>
      <c r="D774" s="29"/>
      <c r="E774" s="29"/>
    </row>
    <row r="775" spans="1:5" x14ac:dyDescent="0.25">
      <c r="A775" s="21"/>
      <c r="B775" s="168"/>
      <c r="C775" s="28"/>
      <c r="D775" s="29"/>
      <c r="E775" s="29"/>
    </row>
    <row r="776" spans="1:5" x14ac:dyDescent="0.25">
      <c r="A776" s="21"/>
      <c r="B776" s="168"/>
      <c r="C776" s="28"/>
      <c r="D776" s="29"/>
      <c r="E776" s="29"/>
    </row>
    <row r="777" spans="1:5" x14ac:dyDescent="0.25">
      <c r="A777" s="21"/>
      <c r="B777" s="168"/>
      <c r="C777" s="28"/>
      <c r="D777" s="29"/>
      <c r="E777" s="29"/>
    </row>
    <row r="778" spans="1:5" x14ac:dyDescent="0.25">
      <c r="A778" s="21"/>
      <c r="B778" s="168"/>
      <c r="C778" s="28"/>
      <c r="D778" s="29"/>
      <c r="E778" s="29"/>
    </row>
    <row r="779" spans="1:5" x14ac:dyDescent="0.25">
      <c r="A779" s="21"/>
      <c r="B779" s="168"/>
      <c r="C779" s="28"/>
      <c r="D779" s="29"/>
      <c r="E779" s="29"/>
    </row>
    <row r="780" spans="1:5" x14ac:dyDescent="0.25">
      <c r="A780" s="21"/>
      <c r="B780" s="168"/>
      <c r="C780" s="28"/>
      <c r="D780" s="29"/>
      <c r="E780" s="29"/>
    </row>
    <row r="781" spans="1:5" x14ac:dyDescent="0.25">
      <c r="A781" s="21"/>
      <c r="B781" s="168"/>
      <c r="C781" s="28"/>
      <c r="D781" s="29"/>
      <c r="E781" s="29"/>
    </row>
    <row r="782" spans="1:5" x14ac:dyDescent="0.25">
      <c r="A782" s="21"/>
      <c r="B782" s="168"/>
      <c r="C782" s="28"/>
      <c r="D782" s="29"/>
      <c r="E782" s="29"/>
    </row>
    <row r="783" spans="1:5" x14ac:dyDescent="0.25">
      <c r="A783" s="21"/>
      <c r="B783" s="168"/>
      <c r="C783" s="28"/>
      <c r="D783" s="29"/>
      <c r="E783" s="29"/>
    </row>
    <row r="784" spans="1:5" x14ac:dyDescent="0.25">
      <c r="A784" s="21"/>
      <c r="B784" s="168"/>
      <c r="C784" s="28"/>
      <c r="D784" s="29"/>
      <c r="E784" s="29"/>
    </row>
    <row r="785" spans="1:5" x14ac:dyDescent="0.25">
      <c r="A785" s="21"/>
      <c r="B785" s="168"/>
      <c r="C785" s="28"/>
      <c r="D785" s="29"/>
      <c r="E785" s="29"/>
    </row>
    <row r="786" spans="1:5" x14ac:dyDescent="0.25">
      <c r="A786" s="21"/>
      <c r="B786" s="168"/>
      <c r="C786" s="28"/>
      <c r="D786" s="29"/>
      <c r="E786" s="29"/>
    </row>
    <row r="787" spans="1:5" x14ac:dyDescent="0.25">
      <c r="A787" s="21"/>
      <c r="B787" s="168"/>
      <c r="C787" s="28"/>
      <c r="D787" s="29"/>
      <c r="E787" s="29"/>
    </row>
    <row r="788" spans="1:5" x14ac:dyDescent="0.25">
      <c r="A788" s="21"/>
      <c r="B788" s="168"/>
      <c r="C788" s="28"/>
      <c r="D788" s="29"/>
      <c r="E788" s="29"/>
    </row>
    <row r="789" spans="1:5" x14ac:dyDescent="0.25">
      <c r="A789" s="21"/>
      <c r="B789" s="168"/>
      <c r="C789" s="28"/>
      <c r="D789" s="29"/>
      <c r="E789" s="29"/>
    </row>
    <row r="790" spans="1:5" x14ac:dyDescent="0.25">
      <c r="A790" s="21"/>
      <c r="B790" s="168"/>
      <c r="C790" s="28"/>
      <c r="D790" s="29"/>
      <c r="E790" s="29"/>
    </row>
    <row r="791" spans="1:5" x14ac:dyDescent="0.25">
      <c r="A791" s="21"/>
      <c r="B791" s="168"/>
      <c r="C791" s="28"/>
      <c r="D791" s="29"/>
      <c r="E791" s="29"/>
    </row>
    <row r="792" spans="1:5" x14ac:dyDescent="0.25">
      <c r="A792" s="21"/>
      <c r="B792" s="168"/>
      <c r="C792" s="28"/>
      <c r="D792" s="29"/>
      <c r="E792" s="29"/>
    </row>
    <row r="793" spans="1:5" x14ac:dyDescent="0.25">
      <c r="A793" s="21"/>
      <c r="B793" s="168"/>
      <c r="C793" s="28"/>
      <c r="D793" s="29"/>
      <c r="E793" s="29"/>
    </row>
    <row r="794" spans="1:5" x14ac:dyDescent="0.25">
      <c r="A794" s="21"/>
      <c r="B794" s="168"/>
      <c r="C794" s="28"/>
      <c r="D794" s="29"/>
      <c r="E794" s="29"/>
    </row>
    <row r="795" spans="1:5" x14ac:dyDescent="0.25">
      <c r="A795" s="21"/>
      <c r="B795" s="168"/>
      <c r="C795" s="28"/>
      <c r="D795" s="29"/>
      <c r="E795" s="29"/>
    </row>
    <row r="796" spans="1:5" x14ac:dyDescent="0.25">
      <c r="A796" s="21"/>
      <c r="B796" s="168"/>
      <c r="C796" s="28"/>
      <c r="D796" s="29"/>
      <c r="E796" s="29"/>
    </row>
    <row r="797" spans="1:5" x14ac:dyDescent="0.25">
      <c r="A797" s="21"/>
      <c r="B797" s="168"/>
      <c r="C797" s="28"/>
      <c r="D797" s="29"/>
      <c r="E797" s="29"/>
    </row>
    <row r="798" spans="1:5" x14ac:dyDescent="0.25">
      <c r="A798" s="21"/>
      <c r="B798" s="168"/>
      <c r="C798" s="28"/>
      <c r="D798" s="29"/>
      <c r="E798" s="29"/>
    </row>
    <row r="799" spans="1:5" x14ac:dyDescent="0.25">
      <c r="A799" s="21"/>
      <c r="B799" s="168"/>
      <c r="C799" s="28"/>
      <c r="D799" s="29"/>
      <c r="E799" s="29"/>
    </row>
    <row r="800" spans="1:5" x14ac:dyDescent="0.25">
      <c r="A800" s="21"/>
      <c r="B800" s="168"/>
      <c r="C800" s="28"/>
      <c r="D800" s="29"/>
      <c r="E800" s="29"/>
    </row>
    <row r="801" spans="1:5" x14ac:dyDescent="0.25">
      <c r="A801" s="21"/>
      <c r="B801" s="168"/>
      <c r="C801" s="28"/>
      <c r="D801" s="29"/>
      <c r="E801" s="29"/>
    </row>
    <row r="802" spans="1:5" x14ac:dyDescent="0.25">
      <c r="A802" s="21"/>
      <c r="B802" s="168"/>
      <c r="C802" s="28"/>
      <c r="D802" s="29"/>
      <c r="E802" s="29"/>
    </row>
    <row r="803" spans="1:5" x14ac:dyDescent="0.25">
      <c r="A803" s="21"/>
      <c r="B803" s="168"/>
      <c r="C803" s="28"/>
      <c r="D803" s="29"/>
      <c r="E803" s="29"/>
    </row>
    <row r="804" spans="1:5" x14ac:dyDescent="0.25">
      <c r="A804" s="21"/>
      <c r="B804" s="168"/>
      <c r="C804" s="28"/>
      <c r="D804" s="29"/>
      <c r="E804" s="29"/>
    </row>
    <row r="805" spans="1:5" x14ac:dyDescent="0.25">
      <c r="A805" s="21"/>
      <c r="B805" s="168"/>
      <c r="C805" s="28"/>
      <c r="D805" s="29"/>
      <c r="E805" s="29"/>
    </row>
    <row r="806" spans="1:5" x14ac:dyDescent="0.25">
      <c r="A806" s="21"/>
      <c r="B806" s="168"/>
      <c r="C806" s="28"/>
      <c r="D806" s="29"/>
      <c r="E806" s="29"/>
    </row>
    <row r="807" spans="1:5" x14ac:dyDescent="0.25">
      <c r="A807" s="21"/>
      <c r="B807" s="168"/>
      <c r="C807" s="28"/>
      <c r="D807" s="29"/>
      <c r="E807" s="29"/>
    </row>
    <row r="808" spans="1:5" x14ac:dyDescent="0.25">
      <c r="A808" s="21"/>
      <c r="B808" s="168"/>
      <c r="C808" s="28"/>
      <c r="D808" s="29"/>
      <c r="E808" s="29"/>
    </row>
    <row r="809" spans="1:5" x14ac:dyDescent="0.25">
      <c r="A809" s="21"/>
      <c r="B809" s="168"/>
      <c r="C809" s="28"/>
      <c r="D809" s="29"/>
      <c r="E809" s="29"/>
    </row>
    <row r="810" spans="1:5" x14ac:dyDescent="0.25">
      <c r="A810" s="21"/>
      <c r="B810" s="168"/>
      <c r="C810" s="28"/>
      <c r="D810" s="29"/>
      <c r="E810" s="29"/>
    </row>
    <row r="811" spans="1:5" x14ac:dyDescent="0.25">
      <c r="A811" s="21"/>
      <c r="B811" s="168"/>
      <c r="C811" s="28"/>
      <c r="D811" s="29"/>
      <c r="E811" s="29"/>
    </row>
    <row r="812" spans="1:5" x14ac:dyDescent="0.25">
      <c r="A812" s="21"/>
      <c r="B812" s="168"/>
      <c r="C812" s="28"/>
      <c r="D812" s="29"/>
      <c r="E812" s="29"/>
    </row>
    <row r="813" spans="1:5" x14ac:dyDescent="0.25">
      <c r="A813" s="21"/>
      <c r="B813" s="168"/>
      <c r="C813" s="28"/>
      <c r="D813" s="29"/>
      <c r="E813" s="29"/>
    </row>
    <row r="814" spans="1:5" x14ac:dyDescent="0.25">
      <c r="A814" s="21"/>
      <c r="B814" s="168"/>
      <c r="C814" s="28"/>
      <c r="D814" s="29"/>
      <c r="E814" s="29"/>
    </row>
    <row r="815" spans="1:5" x14ac:dyDescent="0.25">
      <c r="A815" s="21"/>
      <c r="B815" s="168"/>
      <c r="C815" s="28"/>
      <c r="D815" s="29"/>
      <c r="E815" s="29"/>
    </row>
    <row r="816" spans="1:5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6" x14ac:dyDescent="0.25">
      <c r="A2065" s="21"/>
      <c r="B2065" s="168"/>
      <c r="C2065" s="28"/>
      <c r="D2065" s="29"/>
      <c r="E2065" s="29"/>
    </row>
    <row r="2066" spans="1:6" x14ac:dyDescent="0.25">
      <c r="A2066" s="21"/>
      <c r="B2066" s="168"/>
      <c r="C2066" s="28"/>
      <c r="D2066" s="29"/>
      <c r="E2066" s="29"/>
    </row>
    <row r="2067" spans="1:6" x14ac:dyDescent="0.25">
      <c r="A2067" s="21"/>
      <c r="B2067" s="168"/>
      <c r="C2067" s="28"/>
      <c r="D2067" s="29"/>
      <c r="E2067" s="29"/>
    </row>
    <row r="2068" spans="1:6" x14ac:dyDescent="0.25">
      <c r="A2068" s="21"/>
      <c r="B2068" s="168"/>
      <c r="C2068" s="28"/>
      <c r="D2068" s="29"/>
      <c r="E2068" s="29"/>
      <c r="F2068" s="135"/>
    </row>
    <row r="2069" spans="1:6" x14ac:dyDescent="0.25">
      <c r="A2069" s="21"/>
      <c r="B2069" s="168"/>
      <c r="C2069" s="28"/>
      <c r="D2069" s="29"/>
      <c r="E2069" s="29"/>
      <c r="F2069" s="135"/>
    </row>
    <row r="2070" spans="1:6" x14ac:dyDescent="0.25">
      <c r="A2070" s="21"/>
      <c r="B2070" s="168"/>
      <c r="C2070" s="28"/>
      <c r="D2070" s="29"/>
      <c r="E2070" s="29"/>
      <c r="F2070" s="135"/>
    </row>
    <row r="2071" spans="1:6" x14ac:dyDescent="0.25">
      <c r="A2071" s="21"/>
      <c r="B2071" s="168"/>
      <c r="C2071" s="28"/>
      <c r="D2071" s="29"/>
      <c r="E2071" s="29"/>
      <c r="F2071" s="135"/>
    </row>
    <row r="2072" spans="1:6" x14ac:dyDescent="0.25">
      <c r="A2072" s="21"/>
      <c r="B2072" s="168"/>
      <c r="C2072" s="28"/>
      <c r="D2072" s="29"/>
      <c r="E2072" s="29"/>
      <c r="F2072" s="135"/>
    </row>
    <row r="2073" spans="1:6" x14ac:dyDescent="0.25">
      <c r="A2073" s="21"/>
      <c r="B2073" s="168"/>
      <c r="C2073" s="28"/>
      <c r="D2073" s="29"/>
      <c r="E2073" s="29"/>
      <c r="F2073" s="135"/>
    </row>
    <row r="2074" spans="1:6" x14ac:dyDescent="0.25">
      <c r="A2074" s="21"/>
      <c r="B2074" s="168"/>
      <c r="C2074" s="28"/>
      <c r="D2074" s="29"/>
      <c r="E2074" s="29"/>
      <c r="F2074" s="135"/>
    </row>
    <row r="2075" spans="1:6" x14ac:dyDescent="0.25">
      <c r="A2075" s="21"/>
      <c r="B2075" s="168"/>
      <c r="C2075" s="28"/>
      <c r="D2075" s="29"/>
      <c r="E2075" s="29"/>
      <c r="F2075" s="135"/>
    </row>
    <row r="2076" spans="1:6" x14ac:dyDescent="0.25">
      <c r="A2076" s="21"/>
      <c r="B2076" s="168"/>
      <c r="C2076" s="28"/>
      <c r="D2076" s="29"/>
      <c r="E2076" s="29"/>
      <c r="F2076" s="135"/>
    </row>
    <row r="2077" spans="1:6" x14ac:dyDescent="0.25">
      <c r="A2077" s="21"/>
      <c r="B2077" s="168"/>
      <c r="C2077" s="28"/>
      <c r="D2077" s="29"/>
      <c r="E2077" s="29"/>
      <c r="F2077" s="135"/>
    </row>
    <row r="2078" spans="1:6" x14ac:dyDescent="0.25">
      <c r="A2078" s="21"/>
      <c r="B2078" s="168"/>
      <c r="C2078" s="28"/>
      <c r="D2078" s="29"/>
      <c r="E2078" s="29"/>
      <c r="F2078" s="135"/>
    </row>
    <row r="2079" spans="1:6" x14ac:dyDescent="0.25">
      <c r="A2079" s="21"/>
      <c r="B2079" s="168"/>
      <c r="C2079" s="28"/>
      <c r="D2079" s="29"/>
      <c r="E2079" s="29"/>
      <c r="F2079" s="135"/>
    </row>
    <row r="2080" spans="1:6" x14ac:dyDescent="0.25">
      <c r="A2080" s="21"/>
      <c r="B2080" s="168"/>
      <c r="C2080" s="28"/>
      <c r="D2080" s="29"/>
      <c r="E2080" s="29"/>
      <c r="F2080" s="135"/>
    </row>
    <row r="2081" spans="1:6" x14ac:dyDescent="0.25">
      <c r="A2081" s="21"/>
      <c r="B2081" s="168"/>
      <c r="C2081" s="28"/>
      <c r="D2081" s="29"/>
      <c r="E2081" s="29"/>
      <c r="F2081" s="135"/>
    </row>
    <row r="2082" spans="1:6" x14ac:dyDescent="0.25">
      <c r="A2082" s="21"/>
      <c r="B2082" s="168"/>
      <c r="C2082" s="28"/>
      <c r="D2082" s="29"/>
      <c r="E2082" s="29"/>
      <c r="F2082" s="135"/>
    </row>
    <row r="2083" spans="1:6" x14ac:dyDescent="0.25">
      <c r="A2083" s="21"/>
      <c r="B2083" s="168"/>
      <c r="C2083" s="28"/>
      <c r="D2083" s="29"/>
      <c r="E2083" s="29"/>
      <c r="F2083" s="135"/>
    </row>
    <row r="2084" spans="1:6" x14ac:dyDescent="0.25">
      <c r="A2084" s="21"/>
      <c r="B2084" s="168"/>
      <c r="C2084" s="28"/>
      <c r="D2084" s="29"/>
      <c r="E2084" s="29"/>
      <c r="F2084" s="135"/>
    </row>
    <row r="2085" spans="1:6" x14ac:dyDescent="0.25">
      <c r="A2085" s="21"/>
      <c r="B2085" s="168"/>
      <c r="C2085" s="28"/>
      <c r="D2085" s="29"/>
      <c r="E2085" s="29"/>
      <c r="F2085" s="135"/>
    </row>
  </sheetData>
  <mergeCells count="3">
    <mergeCell ref="A5:F5"/>
    <mergeCell ref="B1:D1"/>
    <mergeCell ref="D2:F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view="pageBreakPreview" topLeftCell="A44" zoomScale="90" zoomScaleNormal="75" zoomScaleSheetLayoutView="90" workbookViewId="0">
      <selection activeCell="F62" sqref="F62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252" customFormat="1" ht="17.45" customHeight="1" x14ac:dyDescent="0.2">
      <c r="A1" s="420"/>
      <c r="B1" s="699"/>
      <c r="C1" s="699"/>
      <c r="D1" s="699"/>
      <c r="E1" s="535"/>
      <c r="F1" s="535" t="s">
        <v>596</v>
      </c>
    </row>
    <row r="2" spans="1:8" s="151" customFormat="1" ht="96" customHeight="1" x14ac:dyDescent="0.2">
      <c r="A2" s="420"/>
      <c r="B2" s="536"/>
      <c r="C2" s="587"/>
      <c r="D2" s="587"/>
      <c r="E2" s="702" t="s">
        <v>741</v>
      </c>
      <c r="F2" s="725"/>
    </row>
    <row r="3" spans="1:8" s="151" customFormat="1" ht="18.75" customHeight="1" x14ac:dyDescent="0.25">
      <c r="A3" s="420"/>
      <c r="B3" s="709"/>
      <c r="C3" s="710"/>
      <c r="D3" s="710"/>
      <c r="E3" s="710"/>
      <c r="F3" s="711"/>
    </row>
    <row r="4" spans="1:8" s="22" customFormat="1" ht="12.75" x14ac:dyDescent="0.2">
      <c r="D4" s="714"/>
      <c r="E4" s="714"/>
    </row>
    <row r="5" spans="1:8" s="252" customFormat="1" ht="12.75" x14ac:dyDescent="0.2">
      <c r="D5" s="253"/>
      <c r="E5" s="253"/>
    </row>
    <row r="6" spans="1:8" ht="78.75" customHeight="1" x14ac:dyDescent="0.2">
      <c r="A6" s="716" t="s">
        <v>647</v>
      </c>
      <c r="B6" s="716"/>
      <c r="C6" s="716"/>
      <c r="D6" s="698"/>
      <c r="E6" s="698"/>
      <c r="F6" s="698"/>
      <c r="G6" s="153"/>
      <c r="H6" s="153"/>
    </row>
    <row r="7" spans="1:8" ht="4.1500000000000004" hidden="1" customHeight="1" thickBot="1" x14ac:dyDescent="0.25">
      <c r="A7" s="6"/>
      <c r="B7" s="7"/>
      <c r="C7" s="7"/>
      <c r="E7" s="715"/>
      <c r="F7" s="715"/>
      <c r="G7" s="715"/>
      <c r="H7" s="715"/>
    </row>
    <row r="8" spans="1:8" s="23" customFormat="1" ht="27" customHeight="1" thickBot="1" x14ac:dyDescent="0.25">
      <c r="A8" s="6"/>
      <c r="B8" s="7"/>
      <c r="C8" s="7"/>
      <c r="F8" s="9" t="s">
        <v>149</v>
      </c>
      <c r="G8" s="150"/>
      <c r="H8" s="150"/>
    </row>
    <row r="9" spans="1:8" ht="35.1" customHeight="1" x14ac:dyDescent="0.2">
      <c r="A9" s="717" t="s">
        <v>72</v>
      </c>
      <c r="B9" s="719" t="s">
        <v>0</v>
      </c>
      <c r="C9" s="721" t="s">
        <v>20</v>
      </c>
      <c r="D9" s="723" t="s">
        <v>435</v>
      </c>
      <c r="E9" s="712" t="s">
        <v>616</v>
      </c>
      <c r="F9" s="712" t="s">
        <v>646</v>
      </c>
    </row>
    <row r="10" spans="1:8" ht="13.9" customHeight="1" thickBot="1" x14ac:dyDescent="0.25">
      <c r="A10" s="718"/>
      <c r="B10" s="720"/>
      <c r="C10" s="722"/>
      <c r="D10" s="724"/>
      <c r="E10" s="713"/>
      <c r="F10" s="713"/>
    </row>
    <row r="11" spans="1:8" ht="25.5" customHeight="1" thickBot="1" x14ac:dyDescent="0.25">
      <c r="A11" s="236">
        <v>1</v>
      </c>
      <c r="B11" s="237">
        <v>2</v>
      </c>
      <c r="C11" s="238">
        <v>3</v>
      </c>
      <c r="D11" s="235">
        <v>4</v>
      </c>
      <c r="E11" s="239">
        <v>5</v>
      </c>
      <c r="F11" s="235">
        <v>6</v>
      </c>
    </row>
    <row r="12" spans="1:8" ht="33" customHeight="1" x14ac:dyDescent="0.2">
      <c r="A12" s="359" t="s">
        <v>25</v>
      </c>
      <c r="B12" s="377" t="s">
        <v>29</v>
      </c>
      <c r="C12" s="378"/>
      <c r="D12" s="370">
        <f>D13+D14+D15+D16+D18+D19+D17</f>
        <v>411510.5</v>
      </c>
      <c r="E12" s="370">
        <f>E13+E14+E15+E16+E18+E19+E17</f>
        <v>339243.1</v>
      </c>
      <c r="F12" s="370">
        <f>F13+F14+F15+F16+F18+F19+F17</f>
        <v>324465.59999999998</v>
      </c>
    </row>
    <row r="13" spans="1:8" ht="45" customHeight="1" x14ac:dyDescent="0.2">
      <c r="A13" s="360" t="s">
        <v>53</v>
      </c>
      <c r="B13" s="217" t="s">
        <v>29</v>
      </c>
      <c r="C13" s="218" t="s">
        <v>30</v>
      </c>
      <c r="D13" s="371">
        <f>'Функц. 2025-2027'!F12</f>
        <v>3451.3</v>
      </c>
      <c r="E13" s="230">
        <f>'Функц. 2025-2027'!H12</f>
        <v>3451.3</v>
      </c>
      <c r="F13" s="230">
        <f>'Функц. 2025-2027'!J12</f>
        <v>3451.3</v>
      </c>
    </row>
    <row r="14" spans="1:8" ht="63.75" customHeight="1" x14ac:dyDescent="0.2">
      <c r="A14" s="360" t="s">
        <v>54</v>
      </c>
      <c r="B14" s="217" t="s">
        <v>29</v>
      </c>
      <c r="C14" s="218" t="s">
        <v>7</v>
      </c>
      <c r="D14" s="371">
        <f>'Функц. 2025-2027'!F19</f>
        <v>16740.900000000001</v>
      </c>
      <c r="E14" s="230">
        <f>'Функц. 2025-2027'!H19</f>
        <v>16740.900000000001</v>
      </c>
      <c r="F14" s="230">
        <f>'Функц. 2025-2027'!J19</f>
        <v>16740.900000000001</v>
      </c>
    </row>
    <row r="15" spans="1:8" ht="62.25" customHeight="1" x14ac:dyDescent="0.2">
      <c r="A15" s="360" t="s">
        <v>709</v>
      </c>
      <c r="B15" s="217" t="s">
        <v>29</v>
      </c>
      <c r="C15" s="218" t="s">
        <v>49</v>
      </c>
      <c r="D15" s="371">
        <f>'Функц. 2025-2027'!F37</f>
        <v>104659.4</v>
      </c>
      <c r="E15" s="245">
        <f>'Функц. 2025-2027'!H37</f>
        <v>100872</v>
      </c>
      <c r="F15" s="245">
        <f>'Функц. 2025-2027'!J37</f>
        <v>100785</v>
      </c>
    </row>
    <row r="16" spans="1:8" ht="46.5" customHeight="1" x14ac:dyDescent="0.2">
      <c r="A16" s="360" t="s">
        <v>73</v>
      </c>
      <c r="B16" s="217" t="s">
        <v>29</v>
      </c>
      <c r="C16" s="218" t="s">
        <v>95</v>
      </c>
      <c r="D16" s="371">
        <f>'Функц. 2025-2027'!F76</f>
        <v>42792.700000000004</v>
      </c>
      <c r="E16" s="245">
        <f>'Функц. 2025-2027'!H76</f>
        <v>42805.3</v>
      </c>
      <c r="F16" s="245">
        <f>'Функц. 2025-2027'!J76</f>
        <v>43070</v>
      </c>
    </row>
    <row r="17" spans="1:6" s="418" customFormat="1" ht="46.5" customHeight="1" x14ac:dyDescent="0.2">
      <c r="A17" s="416" t="s">
        <v>592</v>
      </c>
      <c r="B17" s="415" t="s">
        <v>29</v>
      </c>
      <c r="C17" s="223" t="s">
        <v>8</v>
      </c>
      <c r="D17" s="371">
        <f>'Функц. 2025-2027'!F108</f>
        <v>6400</v>
      </c>
      <c r="E17" s="245">
        <f>'Функц. 2025-2027'!H108</f>
        <v>0</v>
      </c>
      <c r="F17" s="245">
        <f>'Функц. 2025-2027'!J108</f>
        <v>0</v>
      </c>
    </row>
    <row r="18" spans="1:6" ht="25.5" customHeight="1" x14ac:dyDescent="0.2">
      <c r="A18" s="360" t="s">
        <v>74</v>
      </c>
      <c r="B18" s="217" t="s">
        <v>29</v>
      </c>
      <c r="C18" s="218">
        <v>11</v>
      </c>
      <c r="D18" s="371">
        <f>'Функц. 2025-2027'!F113</f>
        <v>1000</v>
      </c>
      <c r="E18" s="245">
        <f>'Функц. 2025-2027'!H113</f>
        <v>0</v>
      </c>
      <c r="F18" s="245">
        <f>'Функц. 2025-2027'!J113</f>
        <v>0</v>
      </c>
    </row>
    <row r="19" spans="1:6" ht="28.5" customHeight="1" x14ac:dyDescent="0.2">
      <c r="A19" s="360" t="s">
        <v>152</v>
      </c>
      <c r="B19" s="217" t="s">
        <v>29</v>
      </c>
      <c r="C19" s="218">
        <v>13</v>
      </c>
      <c r="D19" s="371">
        <f>'Функц. 2025-2027'!F118</f>
        <v>236466.19999999998</v>
      </c>
      <c r="E19" s="245">
        <f>'Функц. 2025-2027'!H118</f>
        <v>175373.6</v>
      </c>
      <c r="F19" s="245">
        <f>'Функц. 2025-2027'!J118</f>
        <v>160418.39999999997</v>
      </c>
    </row>
    <row r="20" spans="1:6" ht="25.5" customHeight="1" x14ac:dyDescent="0.2">
      <c r="A20" s="361" t="s">
        <v>11</v>
      </c>
      <c r="B20" s="219" t="s">
        <v>30</v>
      </c>
      <c r="C20" s="216"/>
      <c r="D20" s="372">
        <f>D21+D22</f>
        <v>5293.4</v>
      </c>
      <c r="E20" s="229">
        <f>E21+E22</f>
        <v>5095.3</v>
      </c>
      <c r="F20" s="229">
        <f>F21+F22</f>
        <v>5267.1</v>
      </c>
    </row>
    <row r="21" spans="1:6" ht="23.25" customHeight="1" x14ac:dyDescent="0.2">
      <c r="A21" s="362" t="s">
        <v>75</v>
      </c>
      <c r="B21" s="217" t="s">
        <v>30</v>
      </c>
      <c r="C21" s="218" t="s">
        <v>7</v>
      </c>
      <c r="D21" s="371">
        <f>'Функц. 2025-2027'!F192</f>
        <v>4643.3999999999996</v>
      </c>
      <c r="E21" s="245">
        <f>'Функц. 2025-2027'!H192</f>
        <v>5021.3</v>
      </c>
      <c r="F21" s="245">
        <f>'Функц. 2025-2027'!J192</f>
        <v>5193.1000000000004</v>
      </c>
    </row>
    <row r="22" spans="1:6" ht="26.25" customHeight="1" x14ac:dyDescent="0.2">
      <c r="A22" s="360" t="s">
        <v>76</v>
      </c>
      <c r="B22" s="217" t="s">
        <v>30</v>
      </c>
      <c r="C22" s="218" t="s">
        <v>49</v>
      </c>
      <c r="D22" s="371">
        <f>'Функц. 2025-2027'!F199</f>
        <v>650</v>
      </c>
      <c r="E22" s="245">
        <f>'Функц. 2025-2027'!H199</f>
        <v>74</v>
      </c>
      <c r="F22" s="245">
        <f>'Функц. 2025-2027'!J199</f>
        <v>74</v>
      </c>
    </row>
    <row r="23" spans="1:6" ht="42" customHeight="1" x14ac:dyDescent="0.2">
      <c r="A23" s="361" t="s">
        <v>46</v>
      </c>
      <c r="B23" s="219" t="s">
        <v>7</v>
      </c>
      <c r="C23" s="216"/>
      <c r="D23" s="372">
        <f>D24+D26+D25</f>
        <v>49580.6</v>
      </c>
      <c r="E23" s="229">
        <f>E24+E26+E25</f>
        <v>24976.799999999999</v>
      </c>
      <c r="F23" s="229">
        <f>F24+F26+F25</f>
        <v>22943.199999999997</v>
      </c>
    </row>
    <row r="24" spans="1:6" ht="42.75" customHeight="1" x14ac:dyDescent="0.2">
      <c r="A24" s="360" t="s">
        <v>368</v>
      </c>
      <c r="B24" s="217" t="s">
        <v>7</v>
      </c>
      <c r="C24" s="218" t="s">
        <v>22</v>
      </c>
      <c r="D24" s="371">
        <f>'Функц. 2025-2027'!F207</f>
        <v>1277</v>
      </c>
      <c r="E24" s="245">
        <f>'Функц. 2025-2027'!H207</f>
        <v>1177</v>
      </c>
      <c r="F24" s="245">
        <f>'Функц. 2025-2027'!J207</f>
        <v>1177</v>
      </c>
    </row>
    <row r="25" spans="1:6" s="151" customFormat="1" ht="42.75" customHeight="1" x14ac:dyDescent="0.2">
      <c r="A25" s="363" t="s">
        <v>367</v>
      </c>
      <c r="B25" s="217" t="s">
        <v>7</v>
      </c>
      <c r="C25" s="218" t="s">
        <v>36</v>
      </c>
      <c r="D25" s="371">
        <f>'Функц. 2025-2027'!F222</f>
        <v>28959.8</v>
      </c>
      <c r="E25" s="245">
        <f>'Функц. 2025-2027'!H222</f>
        <v>11681</v>
      </c>
      <c r="F25" s="245">
        <f>'Функц. 2025-2027'!J222</f>
        <v>11717</v>
      </c>
    </row>
    <row r="26" spans="1:6" ht="42.75" customHeight="1" x14ac:dyDescent="0.2">
      <c r="A26" s="360" t="s">
        <v>77</v>
      </c>
      <c r="B26" s="217" t="s">
        <v>7</v>
      </c>
      <c r="C26" s="218">
        <v>14</v>
      </c>
      <c r="D26" s="371">
        <f>'Функц. 2025-2027'!F252</f>
        <v>19343.8</v>
      </c>
      <c r="E26" s="245">
        <f>'Функц. 2025-2027'!H252</f>
        <v>12118.8</v>
      </c>
      <c r="F26" s="245">
        <f>'Функц. 2025-2027'!J252</f>
        <v>10049.199999999999</v>
      </c>
    </row>
    <row r="27" spans="1:6" ht="26.25" customHeight="1" x14ac:dyDescent="0.2">
      <c r="A27" s="361" t="s">
        <v>45</v>
      </c>
      <c r="B27" s="219" t="s">
        <v>49</v>
      </c>
      <c r="C27" s="216"/>
      <c r="D27" s="372">
        <f>D29+D32+D30+D31+D28</f>
        <v>133466.70000000001</v>
      </c>
      <c r="E27" s="229">
        <f>E29+E32+E30+E31+E28</f>
        <v>134236.4</v>
      </c>
      <c r="F27" s="229">
        <f>F29+F32+F30+F31+F28</f>
        <v>135586.29999999999</v>
      </c>
    </row>
    <row r="28" spans="1:6" s="22" customFormat="1" ht="26.25" customHeight="1" x14ac:dyDescent="0.3">
      <c r="A28" s="364" t="s">
        <v>148</v>
      </c>
      <c r="B28" s="220" t="s">
        <v>49</v>
      </c>
      <c r="C28" s="221" t="s">
        <v>5</v>
      </c>
      <c r="D28" s="371">
        <f>'Функц. 2025-2027'!F264</f>
        <v>919</v>
      </c>
      <c r="E28" s="245">
        <f>'Функц. 2025-2027'!H264</f>
        <v>919</v>
      </c>
      <c r="F28" s="245">
        <f>'Функц. 2025-2027'!J264</f>
        <v>919</v>
      </c>
    </row>
    <row r="29" spans="1:6" ht="27.75" customHeight="1" x14ac:dyDescent="0.2">
      <c r="A29" s="360" t="s">
        <v>78</v>
      </c>
      <c r="B29" s="217" t="s">
        <v>49</v>
      </c>
      <c r="C29" s="218" t="s">
        <v>16</v>
      </c>
      <c r="D29" s="371">
        <f>'Функц. 2025-2027'!F271</f>
        <v>33883</v>
      </c>
      <c r="E29" s="245">
        <f>'Функц. 2025-2027'!H271</f>
        <v>30337.399999999998</v>
      </c>
      <c r="F29" s="245">
        <f>'Функц. 2025-2027'!J271</f>
        <v>30337.3</v>
      </c>
    </row>
    <row r="30" spans="1:6" ht="24" customHeight="1" x14ac:dyDescent="0.2">
      <c r="A30" s="362" t="s">
        <v>79</v>
      </c>
      <c r="B30" s="217" t="s">
        <v>49</v>
      </c>
      <c r="C30" s="218" t="s">
        <v>22</v>
      </c>
      <c r="D30" s="371">
        <f>'Функц. 2025-2027'!F286</f>
        <v>94677</v>
      </c>
      <c r="E30" s="245">
        <f>'Функц. 2025-2027'!H286</f>
        <v>99600</v>
      </c>
      <c r="F30" s="245">
        <f>'Функц. 2025-2027'!J286</f>
        <v>103953</v>
      </c>
    </row>
    <row r="31" spans="1:6" ht="24" customHeight="1" x14ac:dyDescent="0.2">
      <c r="A31" s="362" t="s">
        <v>98</v>
      </c>
      <c r="B31" s="217" t="s">
        <v>49</v>
      </c>
      <c r="C31" s="218">
        <v>10</v>
      </c>
      <c r="D31" s="371">
        <f>'Функц. 2025-2027'!F309</f>
        <v>3003</v>
      </c>
      <c r="E31" s="245">
        <f>'Функц. 2025-2027'!H309</f>
        <v>3003</v>
      </c>
      <c r="F31" s="245">
        <f>'Функц. 2025-2027'!J309</f>
        <v>0</v>
      </c>
    </row>
    <row r="32" spans="1:6" ht="26.25" customHeight="1" x14ac:dyDescent="0.2">
      <c r="A32" s="360" t="s">
        <v>80</v>
      </c>
      <c r="B32" s="217" t="s">
        <v>49</v>
      </c>
      <c r="C32" s="218">
        <v>12</v>
      </c>
      <c r="D32" s="371">
        <f>'Функц. 2025-2027'!F324</f>
        <v>984.7</v>
      </c>
      <c r="E32" s="245">
        <f>'Функц. 2025-2027'!H324</f>
        <v>377</v>
      </c>
      <c r="F32" s="245">
        <f>'Функц. 2025-2027'!J324</f>
        <v>377</v>
      </c>
    </row>
    <row r="33" spans="1:6" ht="31.5" customHeight="1" x14ac:dyDescent="0.2">
      <c r="A33" s="361" t="s">
        <v>3</v>
      </c>
      <c r="B33" s="219" t="s">
        <v>5</v>
      </c>
      <c r="C33" s="216"/>
      <c r="D33" s="372">
        <f>D34+D36+D37+D35</f>
        <v>1762816.6</v>
      </c>
      <c r="E33" s="229">
        <f>E34+E36+E37+E35</f>
        <v>894671.3</v>
      </c>
      <c r="F33" s="229">
        <f>F34+F36+F37+F35</f>
        <v>970699.89999999991</v>
      </c>
    </row>
    <row r="34" spans="1:6" ht="24.75" customHeight="1" x14ac:dyDescent="0.2">
      <c r="A34" s="360" t="s">
        <v>81</v>
      </c>
      <c r="B34" s="217" t="s">
        <v>5</v>
      </c>
      <c r="C34" s="218" t="s">
        <v>29</v>
      </c>
      <c r="D34" s="371">
        <f>'Функц. 2025-2027'!F335</f>
        <v>29564</v>
      </c>
      <c r="E34" s="245">
        <f>'Функц. 2025-2027'!H335</f>
        <v>8300</v>
      </c>
      <c r="F34" s="245">
        <f>'Функц. 2025-2027'!J335</f>
        <v>8300</v>
      </c>
    </row>
    <row r="35" spans="1:6" s="142" customFormat="1" ht="30.75" customHeight="1" x14ac:dyDescent="0.2">
      <c r="A35" s="363" t="s">
        <v>324</v>
      </c>
      <c r="B35" s="222" t="s">
        <v>5</v>
      </c>
      <c r="C35" s="223" t="s">
        <v>30</v>
      </c>
      <c r="D35" s="371">
        <f>'Функц. 2025-2027'!F354</f>
        <v>913381</v>
      </c>
      <c r="E35" s="449">
        <f>'Функц. 2025-2027'!H354</f>
        <v>392942.5</v>
      </c>
      <c r="F35" s="449">
        <f>'Функц. 2025-2027'!J354</f>
        <v>240743.3</v>
      </c>
    </row>
    <row r="36" spans="1:6" ht="32.25" customHeight="1" x14ac:dyDescent="0.2">
      <c r="A36" s="360" t="s">
        <v>82</v>
      </c>
      <c r="B36" s="217" t="s">
        <v>5</v>
      </c>
      <c r="C36" s="218" t="s">
        <v>7</v>
      </c>
      <c r="D36" s="371">
        <f>'Функц. 2025-2027'!F390</f>
        <v>789667.1</v>
      </c>
      <c r="E36" s="245">
        <f>'Функц. 2025-2027'!H390</f>
        <v>463219</v>
      </c>
      <c r="F36" s="245">
        <f>'Функц. 2025-2027'!J390</f>
        <v>691441.2</v>
      </c>
    </row>
    <row r="37" spans="1:6" ht="31.5" customHeight="1" thickBot="1" x14ac:dyDescent="0.25">
      <c r="A37" s="360" t="s">
        <v>83</v>
      </c>
      <c r="B37" s="217" t="s">
        <v>5</v>
      </c>
      <c r="C37" s="218" t="s">
        <v>5</v>
      </c>
      <c r="D37" s="371">
        <f>'Функц. 2025-2027'!F459</f>
        <v>30204.499999999996</v>
      </c>
      <c r="E37" s="245">
        <f>'Функц. 2025-2027'!H459</f>
        <v>30209.8</v>
      </c>
      <c r="F37" s="245">
        <f>'Функц. 2025-2027'!J459</f>
        <v>30215.399999999998</v>
      </c>
    </row>
    <row r="38" spans="1:6" s="633" customFormat="1" ht="31.5" customHeight="1" thickBot="1" x14ac:dyDescent="0.25">
      <c r="A38" s="365">
        <v>1</v>
      </c>
      <c r="B38" s="233">
        <v>2</v>
      </c>
      <c r="C38" s="234">
        <v>3</v>
      </c>
      <c r="D38" s="373">
        <v>4</v>
      </c>
      <c r="E38" s="249">
        <v>5</v>
      </c>
      <c r="F38" s="249">
        <v>6</v>
      </c>
    </row>
    <row r="39" spans="1:6" s="151" customFormat="1" ht="24.75" customHeight="1" x14ac:dyDescent="0.3">
      <c r="A39" s="366" t="s">
        <v>39</v>
      </c>
      <c r="B39" s="224" t="s">
        <v>95</v>
      </c>
      <c r="C39" s="225"/>
      <c r="D39" s="372">
        <f>D40+D41</f>
        <v>825104</v>
      </c>
      <c r="E39" s="372">
        <f>E40+E41</f>
        <v>134</v>
      </c>
      <c r="F39" s="372">
        <f>F40+F41</f>
        <v>134</v>
      </c>
    </row>
    <row r="40" spans="1:6" s="412" customFormat="1" ht="24.75" customHeight="1" x14ac:dyDescent="0.2">
      <c r="A40" s="416" t="s">
        <v>591</v>
      </c>
      <c r="B40" s="414" t="s">
        <v>95</v>
      </c>
      <c r="C40" s="415" t="s">
        <v>30</v>
      </c>
      <c r="D40" s="417">
        <f>'Функц. 2025-2027'!F487</f>
        <v>824970</v>
      </c>
      <c r="E40" s="417">
        <f>'Функц. 2025-2027'!H487</f>
        <v>0</v>
      </c>
      <c r="F40" s="417">
        <f>'Функц. 2025-2027'!J487</f>
        <v>0</v>
      </c>
    </row>
    <row r="41" spans="1:6" s="537" customFormat="1" ht="24.75" customHeight="1" x14ac:dyDescent="0.3">
      <c r="A41" s="542" t="s">
        <v>696</v>
      </c>
      <c r="B41" s="543" t="s">
        <v>95</v>
      </c>
      <c r="C41" s="544" t="s">
        <v>5</v>
      </c>
      <c r="D41" s="541">
        <f>'Функц. 2025-2027'!F497</f>
        <v>134</v>
      </c>
      <c r="E41" s="417">
        <f>'Функц. 2025-2027'!H497</f>
        <v>134</v>
      </c>
      <c r="F41" s="417">
        <f>'Функц. 2025-2027'!J497</f>
        <v>134</v>
      </c>
    </row>
    <row r="42" spans="1:6" ht="26.25" customHeight="1" x14ac:dyDescent="0.2">
      <c r="A42" s="367" t="s">
        <v>4</v>
      </c>
      <c r="B42" s="219" t="s">
        <v>8</v>
      </c>
      <c r="C42" s="226"/>
      <c r="D42" s="374">
        <f>D43+D44+D46+D47+D45</f>
        <v>1365028.4000000004</v>
      </c>
      <c r="E42" s="255">
        <f>E43+E44+E46+E47+E45</f>
        <v>1332773.3999999999</v>
      </c>
      <c r="F42" s="255">
        <f>F43+F44+F46+F47+F45</f>
        <v>1341475.8</v>
      </c>
    </row>
    <row r="43" spans="1:6" ht="30" customHeight="1" x14ac:dyDescent="0.2">
      <c r="A43" s="360" t="s">
        <v>84</v>
      </c>
      <c r="B43" s="227" t="s">
        <v>8</v>
      </c>
      <c r="C43" s="218" t="s">
        <v>29</v>
      </c>
      <c r="D43" s="371">
        <f>'Функц. 2025-2027'!F505</f>
        <v>457833.8</v>
      </c>
      <c r="E43" s="230">
        <f>'Функц. 2025-2027'!H505</f>
        <v>461823.3</v>
      </c>
      <c r="F43" s="230">
        <f>'Функц. 2025-2027'!J505</f>
        <v>467723.5</v>
      </c>
    </row>
    <row r="44" spans="1:6" ht="24.75" customHeight="1" x14ac:dyDescent="0.2">
      <c r="A44" s="360" t="s">
        <v>85</v>
      </c>
      <c r="B44" s="227" t="s">
        <v>8</v>
      </c>
      <c r="C44" s="218" t="s">
        <v>30</v>
      </c>
      <c r="D44" s="375">
        <f>'Функц. 2025-2027'!F522</f>
        <v>715279.80000000016</v>
      </c>
      <c r="E44" s="231">
        <f>'Функц. 2025-2027'!H522</f>
        <v>713807.4</v>
      </c>
      <c r="F44" s="231">
        <f>'Функц. 2025-2027'!J522</f>
        <v>716115.5</v>
      </c>
    </row>
    <row r="45" spans="1:6" ht="27.75" customHeight="1" x14ac:dyDescent="0.2">
      <c r="A45" s="360" t="s">
        <v>147</v>
      </c>
      <c r="B45" s="227" t="s">
        <v>8</v>
      </c>
      <c r="C45" s="218" t="s">
        <v>7</v>
      </c>
      <c r="D45" s="371">
        <f>'Функц. 2025-2027'!F576</f>
        <v>155370.40000000002</v>
      </c>
      <c r="E45" s="245">
        <f>'Функц. 2025-2027'!H576</f>
        <v>121975.7</v>
      </c>
      <c r="F45" s="245">
        <f>'Функц. 2025-2027'!J576</f>
        <v>122324.3</v>
      </c>
    </row>
    <row r="46" spans="1:6" ht="25.5" customHeight="1" x14ac:dyDescent="0.2">
      <c r="A46" s="360" t="s">
        <v>133</v>
      </c>
      <c r="B46" s="217" t="s">
        <v>8</v>
      </c>
      <c r="C46" s="218" t="s">
        <v>8</v>
      </c>
      <c r="D46" s="371">
        <f>'Функц. 2025-2027'!F611</f>
        <v>2876.2999999999997</v>
      </c>
      <c r="E46" s="245">
        <f>'Функц. 2025-2027'!H611</f>
        <v>2157.9</v>
      </c>
      <c r="F46" s="245">
        <f>'Функц. 2025-2027'!J611</f>
        <v>2246.4</v>
      </c>
    </row>
    <row r="47" spans="1:6" ht="28.5" customHeight="1" x14ac:dyDescent="0.2">
      <c r="A47" s="360" t="s">
        <v>86</v>
      </c>
      <c r="B47" s="217" t="s">
        <v>8</v>
      </c>
      <c r="C47" s="218" t="s">
        <v>22</v>
      </c>
      <c r="D47" s="371">
        <f>'Функц. 2025-2027'!F630</f>
        <v>33668.100000000006</v>
      </c>
      <c r="E47" s="245">
        <f>'Функц. 2025-2027'!H630</f>
        <v>33009.100000000006</v>
      </c>
      <c r="F47" s="245">
        <f>'Функц. 2025-2027'!J630</f>
        <v>33066.100000000006</v>
      </c>
    </row>
    <row r="48" spans="1:6" ht="37.35" customHeight="1" x14ac:dyDescent="0.2">
      <c r="A48" s="361" t="s">
        <v>21</v>
      </c>
      <c r="B48" s="219" t="s">
        <v>16</v>
      </c>
      <c r="C48" s="226"/>
      <c r="D48" s="372">
        <f>D49</f>
        <v>177568.19999999998</v>
      </c>
      <c r="E48" s="229">
        <f>E49</f>
        <v>167750.5</v>
      </c>
      <c r="F48" s="229">
        <f>F49</f>
        <v>153265.90000000002</v>
      </c>
    </row>
    <row r="49" spans="1:6" ht="27.75" customHeight="1" x14ac:dyDescent="0.2">
      <c r="A49" s="360" t="s">
        <v>87</v>
      </c>
      <c r="B49" s="217" t="s">
        <v>16</v>
      </c>
      <c r="C49" s="218" t="s">
        <v>29</v>
      </c>
      <c r="D49" s="371">
        <f>'Функц. 2025-2027'!F668</f>
        <v>177568.19999999998</v>
      </c>
      <c r="E49" s="245">
        <f>'Функц. 2025-2027'!H668</f>
        <v>167750.5</v>
      </c>
      <c r="F49" s="245">
        <f>'Функц. 2025-2027'!J668</f>
        <v>153265.90000000002</v>
      </c>
    </row>
    <row r="50" spans="1:6" s="633" customFormat="1" ht="27.75" customHeight="1" x14ac:dyDescent="0.2">
      <c r="A50" s="634" t="s">
        <v>768</v>
      </c>
      <c r="B50" s="636" t="s">
        <v>22</v>
      </c>
      <c r="C50" s="637"/>
      <c r="D50" s="372">
        <f>D51</f>
        <v>300</v>
      </c>
      <c r="E50" s="372">
        <f t="shared" ref="E50:F50" si="0">E51</f>
        <v>0</v>
      </c>
      <c r="F50" s="372">
        <f t="shared" si="0"/>
        <v>0</v>
      </c>
    </row>
    <row r="51" spans="1:6" s="633" customFormat="1" ht="27.75" customHeight="1" x14ac:dyDescent="0.2">
      <c r="A51" s="635" t="s">
        <v>769</v>
      </c>
      <c r="B51" s="638" t="s">
        <v>22</v>
      </c>
      <c r="C51" s="639" t="s">
        <v>22</v>
      </c>
      <c r="D51" s="371">
        <f>'Функц. 2025-2027'!F716</f>
        <v>300</v>
      </c>
      <c r="E51" s="449">
        <f>'Функц. 2025-2027'!H716</f>
        <v>0</v>
      </c>
      <c r="F51" s="449">
        <f>'Функц. 2025-2027'!J722</f>
        <v>0</v>
      </c>
    </row>
    <row r="52" spans="1:6" ht="28.5" customHeight="1" x14ac:dyDescent="0.2">
      <c r="A52" s="361" t="s">
        <v>94</v>
      </c>
      <c r="B52" s="219" t="s">
        <v>36</v>
      </c>
      <c r="C52" s="226"/>
      <c r="D52" s="372">
        <f>D53+D56+D55+D54</f>
        <v>49989</v>
      </c>
      <c r="E52" s="229">
        <f>E53+E56+E55+E54</f>
        <v>56773.4</v>
      </c>
      <c r="F52" s="229">
        <f>F53+F56+F55+F54</f>
        <v>54173.5</v>
      </c>
    </row>
    <row r="53" spans="1:6" ht="20.25" customHeight="1" x14ac:dyDescent="0.2">
      <c r="A53" s="360" t="s">
        <v>88</v>
      </c>
      <c r="B53" s="217">
        <v>10</v>
      </c>
      <c r="C53" s="218" t="s">
        <v>29</v>
      </c>
      <c r="D53" s="371">
        <f>'Функц. 2025-2027'!F724</f>
        <v>9007</v>
      </c>
      <c r="E53" s="245">
        <f>'Функц. 2025-2027'!H724</f>
        <v>9007</v>
      </c>
      <c r="F53" s="245">
        <f>'Функц. 2025-2027'!J724</f>
        <v>9007</v>
      </c>
    </row>
    <row r="54" spans="1:6" s="291" customFormat="1" ht="20.25" customHeight="1" x14ac:dyDescent="0.3">
      <c r="A54" s="292" t="s">
        <v>458</v>
      </c>
      <c r="B54" s="222">
        <v>10</v>
      </c>
      <c r="C54" s="223" t="s">
        <v>7</v>
      </c>
      <c r="D54" s="371">
        <f>'Функц. 2025-2027'!F731</f>
        <v>331</v>
      </c>
      <c r="E54" s="245">
        <f>'Функц. 2025-2027'!H731</f>
        <v>2990</v>
      </c>
      <c r="F54" s="245">
        <f>'Функц. 2025-2027'!J731</f>
        <v>0</v>
      </c>
    </row>
    <row r="55" spans="1:6" ht="27.75" customHeight="1" x14ac:dyDescent="0.2">
      <c r="A55" s="360" t="s">
        <v>89</v>
      </c>
      <c r="B55" s="217">
        <v>10</v>
      </c>
      <c r="C55" s="218" t="s">
        <v>49</v>
      </c>
      <c r="D55" s="371">
        <f>'Функц. 2025-2027'!F742</f>
        <v>40511</v>
      </c>
      <c r="E55" s="245">
        <f>'Функц. 2025-2027'!H742</f>
        <v>44636.4</v>
      </c>
      <c r="F55" s="245">
        <f>'Функц. 2025-2027'!J742</f>
        <v>45026.5</v>
      </c>
    </row>
    <row r="56" spans="1:6" ht="28.5" customHeight="1" x14ac:dyDescent="0.2">
      <c r="A56" s="360" t="s">
        <v>90</v>
      </c>
      <c r="B56" s="217">
        <v>10</v>
      </c>
      <c r="C56" s="218" t="s">
        <v>95</v>
      </c>
      <c r="D56" s="371">
        <f>'Функц. 2025-2027'!F764</f>
        <v>140</v>
      </c>
      <c r="E56" s="245">
        <f>'Функц. 2025-2027'!H764</f>
        <v>140</v>
      </c>
      <c r="F56" s="245">
        <f>'Функц. 2025-2027'!J764</f>
        <v>140</v>
      </c>
    </row>
    <row r="57" spans="1:6" ht="34.35" customHeight="1" x14ac:dyDescent="0.2">
      <c r="A57" s="361" t="s">
        <v>13</v>
      </c>
      <c r="B57" s="228">
        <v>11</v>
      </c>
      <c r="C57" s="216"/>
      <c r="D57" s="372">
        <f>D58+D59</f>
        <v>133410.5</v>
      </c>
      <c r="E57" s="372">
        <f>E58+E59</f>
        <v>124375.9</v>
      </c>
      <c r="F57" s="372">
        <f>F58+F59</f>
        <v>127463.3</v>
      </c>
    </row>
    <row r="58" spans="1:6" ht="28.5" customHeight="1" x14ac:dyDescent="0.2">
      <c r="A58" s="362" t="s">
        <v>91</v>
      </c>
      <c r="B58" s="217">
        <v>11</v>
      </c>
      <c r="C58" s="218" t="s">
        <v>30</v>
      </c>
      <c r="D58" s="371">
        <f>'Функц. 2025-2027'!F775</f>
        <v>8905</v>
      </c>
      <c r="E58" s="245">
        <f>'Функц. 2025-2027'!H775</f>
        <v>3632.9</v>
      </c>
      <c r="F58" s="245">
        <f>'Функц. 2025-2027'!J775</f>
        <v>5239.3</v>
      </c>
    </row>
    <row r="59" spans="1:6" s="428" customFormat="1" ht="28.5" customHeight="1" x14ac:dyDescent="0.2">
      <c r="A59" s="362" t="s">
        <v>600</v>
      </c>
      <c r="B59" s="217">
        <v>11</v>
      </c>
      <c r="C59" s="218" t="s">
        <v>7</v>
      </c>
      <c r="D59" s="371">
        <f>'Функц. 2025-2027'!F789</f>
        <v>124505.5</v>
      </c>
      <c r="E59" s="245">
        <f>'Функц. 2025-2027'!H789</f>
        <v>120743</v>
      </c>
      <c r="F59" s="245">
        <f>'Функц. 2025-2027'!J789</f>
        <v>122224</v>
      </c>
    </row>
    <row r="60" spans="1:6" ht="36.6" customHeight="1" x14ac:dyDescent="0.2">
      <c r="A60" s="361" t="s">
        <v>437</v>
      </c>
      <c r="B60" s="228">
        <v>13</v>
      </c>
      <c r="C60" s="216"/>
      <c r="D60" s="372">
        <f>D61</f>
        <v>4534.5</v>
      </c>
      <c r="E60" s="229">
        <f>E61</f>
        <v>40146.5</v>
      </c>
      <c r="F60" s="229">
        <f>F61</f>
        <v>53573.599999999999</v>
      </c>
    </row>
    <row r="61" spans="1:6" ht="39.6" customHeight="1" thickBot="1" x14ac:dyDescent="0.25">
      <c r="A61" s="368" t="s">
        <v>438</v>
      </c>
      <c r="B61" s="240">
        <v>13</v>
      </c>
      <c r="C61" s="241" t="s">
        <v>29</v>
      </c>
      <c r="D61" s="376">
        <f>'Функц. 2025-2027'!F798</f>
        <v>4534.5</v>
      </c>
      <c r="E61" s="246">
        <f>'Функц. 2025-2027'!H803</f>
        <v>40146.5</v>
      </c>
      <c r="F61" s="246">
        <f>'Функц. 2025-2027'!J803</f>
        <v>53573.599999999999</v>
      </c>
    </row>
    <row r="62" spans="1:6" ht="35.1" customHeight="1" thickBot="1" x14ac:dyDescent="0.25">
      <c r="A62" s="369" t="s">
        <v>56</v>
      </c>
      <c r="B62" s="242"/>
      <c r="C62" s="243"/>
      <c r="D62" s="244">
        <f>D60+D57+D52+D48+D42+D33+D27+D23+D20+D12+D39+D50</f>
        <v>4918602.4000000004</v>
      </c>
      <c r="E62" s="448">
        <f t="shared" ref="E62:F62" si="1">E60+E57+E52+E48+E42+E33+E27+E23+E20+E12+E39+E50</f>
        <v>3120176.5999999996</v>
      </c>
      <c r="F62" s="448">
        <f t="shared" si="1"/>
        <v>3189048.2</v>
      </c>
    </row>
  </sheetData>
  <mergeCells count="12">
    <mergeCell ref="B1:D1"/>
    <mergeCell ref="B3:F3"/>
    <mergeCell ref="F9:F10"/>
    <mergeCell ref="D4:E4"/>
    <mergeCell ref="E7:H7"/>
    <mergeCell ref="A6:F6"/>
    <mergeCell ref="A9:A10"/>
    <mergeCell ref="B9:B10"/>
    <mergeCell ref="C9:C10"/>
    <mergeCell ref="D9:D10"/>
    <mergeCell ref="E9:E10"/>
    <mergeCell ref="E2:F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20"/>
  <sheetViews>
    <sheetView tabSelected="1" view="pageBreakPreview" topLeftCell="X263" zoomScaleNormal="100" zoomScaleSheetLayoutView="100" workbookViewId="0">
      <selection activeCell="AD266" sqref="AD266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50"/>
      <c r="AH1" s="250"/>
    </row>
    <row r="2" spans="1:38" ht="15.75" x14ac:dyDescent="0.25">
      <c r="AB2" s="640"/>
      <c r="AC2" s="640"/>
      <c r="AD2" s="726" t="s">
        <v>593</v>
      </c>
      <c r="AE2" s="698"/>
      <c r="AF2" s="698"/>
      <c r="AG2" s="439"/>
      <c r="AH2" s="439"/>
    </row>
    <row r="3" spans="1:38" ht="116.25" customHeight="1" x14ac:dyDescent="0.25">
      <c r="AB3" s="451"/>
      <c r="AC3" s="587"/>
      <c r="AD3" s="737" t="s">
        <v>794</v>
      </c>
      <c r="AE3" s="738"/>
      <c r="AF3" s="738"/>
      <c r="AG3" s="439"/>
      <c r="AH3" s="439"/>
    </row>
    <row r="4" spans="1:38" ht="15.75" x14ac:dyDescent="0.25">
      <c r="AB4" s="452"/>
      <c r="AC4" s="452"/>
      <c r="AD4" s="452"/>
      <c r="AE4" s="452"/>
      <c r="AF4" s="452"/>
      <c r="AG4" s="439"/>
      <c r="AH4" s="439"/>
    </row>
    <row r="5" spans="1:38" s="44" customFormat="1" ht="58.9" customHeight="1" x14ac:dyDescent="0.3">
      <c r="A5" s="733"/>
      <c r="B5" s="734"/>
      <c r="C5" s="734"/>
      <c r="D5" s="734"/>
      <c r="E5" s="734"/>
      <c r="F5" s="734"/>
      <c r="G5" s="734"/>
      <c r="H5" s="734"/>
      <c r="I5" s="734"/>
      <c r="J5" s="734"/>
      <c r="K5" s="734"/>
      <c r="L5" s="734"/>
      <c r="M5" s="734"/>
      <c r="N5" s="734"/>
      <c r="O5" s="734"/>
      <c r="P5" s="734"/>
      <c r="Q5" s="734"/>
      <c r="R5" s="734"/>
      <c r="S5" s="734"/>
      <c r="T5" s="734"/>
      <c r="U5" s="43"/>
      <c r="W5" s="43"/>
      <c r="X5" s="735" t="s">
        <v>793</v>
      </c>
      <c r="Y5" s="735"/>
      <c r="Z5" s="697"/>
      <c r="AA5" s="697"/>
      <c r="AB5" s="697"/>
      <c r="AC5" s="697"/>
      <c r="AD5" s="736"/>
      <c r="AE5" s="736"/>
      <c r="AF5" s="698"/>
      <c r="AG5" s="204"/>
      <c r="AH5" s="204"/>
      <c r="AI5" s="45"/>
      <c r="AJ5" s="729"/>
      <c r="AK5" s="696"/>
      <c r="AL5" s="696"/>
    </row>
    <row r="6" spans="1:38" s="44" customFormat="1" ht="21" thickBot="1" x14ac:dyDescent="0.35">
      <c r="A6" s="733"/>
      <c r="B6" s="734"/>
      <c r="C6" s="734"/>
      <c r="D6" s="734"/>
      <c r="E6" s="734"/>
      <c r="F6" s="734"/>
      <c r="G6" s="734"/>
      <c r="H6" s="734"/>
      <c r="I6" s="734"/>
      <c r="J6" s="734"/>
      <c r="K6" s="734"/>
      <c r="L6" s="734"/>
      <c r="M6" s="734"/>
      <c r="N6" s="734"/>
      <c r="O6" s="734"/>
      <c r="P6" s="734"/>
      <c r="Q6" s="734"/>
      <c r="R6" s="734"/>
      <c r="S6" s="734"/>
      <c r="T6" s="734"/>
      <c r="U6" s="46"/>
      <c r="V6" s="45"/>
      <c r="W6" s="45"/>
      <c r="X6" s="735"/>
      <c r="Y6" s="735"/>
      <c r="Z6" s="735"/>
      <c r="AA6" s="735"/>
      <c r="AB6" s="735"/>
      <c r="AC6" s="735"/>
      <c r="AD6" s="144"/>
      <c r="AF6" s="429" t="s">
        <v>608</v>
      </c>
      <c r="AJ6" s="731"/>
      <c r="AK6" s="732"/>
      <c r="AL6" s="732"/>
    </row>
    <row r="7" spans="1:38" ht="66" customHeight="1" x14ac:dyDescent="0.25">
      <c r="A7" s="50"/>
      <c r="B7" s="51"/>
      <c r="C7" s="52"/>
      <c r="D7" s="52"/>
      <c r="E7" s="52"/>
      <c r="F7" s="52"/>
      <c r="G7" s="53"/>
      <c r="H7" s="54"/>
      <c r="I7" s="55"/>
      <c r="J7" s="53"/>
      <c r="K7" s="56"/>
      <c r="L7" s="57"/>
      <c r="M7" s="56"/>
      <c r="N7" s="57"/>
      <c r="O7" s="58"/>
      <c r="P7" s="59"/>
      <c r="Q7" s="54"/>
      <c r="R7" s="60"/>
      <c r="S7" s="57"/>
      <c r="T7" s="58"/>
      <c r="U7" s="58"/>
      <c r="V7" s="58"/>
      <c r="X7" s="665" t="s">
        <v>72</v>
      </c>
      <c r="Y7" s="571" t="s">
        <v>17</v>
      </c>
      <c r="Z7" s="564" t="s">
        <v>0</v>
      </c>
      <c r="AA7" s="564" t="s">
        <v>20</v>
      </c>
      <c r="AB7" s="564" t="s">
        <v>1</v>
      </c>
      <c r="AC7" s="572" t="s">
        <v>62</v>
      </c>
      <c r="AD7" s="683" t="s">
        <v>436</v>
      </c>
      <c r="AE7" s="650" t="s">
        <v>609</v>
      </c>
      <c r="AF7" s="651" t="s">
        <v>645</v>
      </c>
      <c r="AG7" s="205"/>
      <c r="AH7" s="205"/>
      <c r="AJ7" s="729"/>
      <c r="AK7" s="730"/>
      <c r="AL7" s="730"/>
    </row>
    <row r="8" spans="1:38" s="66" customFormat="1" x14ac:dyDescent="0.25">
      <c r="A8" s="61"/>
      <c r="B8" s="61"/>
      <c r="C8" s="61"/>
      <c r="D8" s="61"/>
      <c r="E8" s="61"/>
      <c r="F8" s="61"/>
      <c r="G8" s="61"/>
      <c r="H8" s="62"/>
      <c r="I8" s="61"/>
      <c r="J8" s="61"/>
      <c r="K8" s="61"/>
      <c r="L8" s="61"/>
      <c r="M8" s="61"/>
      <c r="N8" s="61"/>
      <c r="O8" s="61"/>
      <c r="P8" s="63"/>
      <c r="Q8" s="62"/>
      <c r="R8" s="64"/>
      <c r="S8" s="65"/>
      <c r="T8" s="65"/>
      <c r="U8" s="64"/>
      <c r="V8" s="64"/>
      <c r="W8" s="62"/>
      <c r="X8" s="586">
        <v>1</v>
      </c>
      <c r="Y8" s="573">
        <v>2</v>
      </c>
      <c r="Z8" s="518">
        <v>3</v>
      </c>
      <c r="AA8" s="518">
        <v>4</v>
      </c>
      <c r="AB8" s="518">
        <v>5</v>
      </c>
      <c r="AC8" s="574">
        <v>6</v>
      </c>
      <c r="AD8" s="684">
        <v>7</v>
      </c>
      <c r="AE8" s="641">
        <v>8</v>
      </c>
      <c r="AF8" s="652">
        <v>9</v>
      </c>
      <c r="AG8" s="168"/>
      <c r="AH8" s="168"/>
    </row>
    <row r="9" spans="1:38" s="66" customFormat="1" x14ac:dyDescent="0.25">
      <c r="A9" s="61"/>
      <c r="B9" s="67"/>
      <c r="C9" s="61"/>
      <c r="D9" s="61"/>
      <c r="E9" s="61"/>
      <c r="F9" s="61"/>
      <c r="G9" s="61"/>
      <c r="H9" s="62"/>
      <c r="I9" s="61"/>
      <c r="J9" s="61"/>
      <c r="K9" s="61"/>
      <c r="L9" s="61"/>
      <c r="M9" s="61"/>
      <c r="N9" s="61"/>
      <c r="O9" s="61"/>
      <c r="P9" s="63"/>
      <c r="Q9" s="62"/>
      <c r="R9" s="64"/>
      <c r="S9" s="65"/>
      <c r="T9" s="65"/>
      <c r="U9" s="64"/>
      <c r="V9" s="64"/>
      <c r="W9" s="62"/>
      <c r="X9" s="666" t="s">
        <v>139</v>
      </c>
      <c r="Y9" s="454" t="s">
        <v>63</v>
      </c>
      <c r="Z9" s="545"/>
      <c r="AA9" s="545"/>
      <c r="AB9" s="546"/>
      <c r="AC9" s="575"/>
      <c r="AD9" s="685">
        <f>AD10+AD122+AD137+AD194+AD242+AD286+AD294+AD335+AD383+AD391+AD414+AD432</f>
        <v>1161545.3</v>
      </c>
      <c r="AE9" s="642">
        <f>AE10+AE122+AE137+AE194+AE242+AE286+AE294+AE335+AE383+AE391+AE414+AE432</f>
        <v>1012841.5</v>
      </c>
      <c r="AF9" s="653">
        <f>AF10+AF122+AF137+AF194+AF242+AF286+AF294+AF335+AF383+AF391+AF414+AF432</f>
        <v>1009315.8</v>
      </c>
      <c r="AG9" s="206"/>
      <c r="AH9" s="206"/>
      <c r="AI9" s="147"/>
    </row>
    <row r="10" spans="1:38" s="77" customFormat="1" x14ac:dyDescent="0.25">
      <c r="A10" s="68"/>
      <c r="B10" s="69"/>
      <c r="C10" s="70"/>
      <c r="D10" s="71"/>
      <c r="E10" s="72"/>
      <c r="F10" s="72"/>
      <c r="G10" s="73"/>
      <c r="H10" s="73"/>
      <c r="I10" s="73"/>
      <c r="J10" s="73"/>
      <c r="K10" s="73"/>
      <c r="L10" s="73"/>
      <c r="M10" s="73"/>
      <c r="N10" s="73"/>
      <c r="O10" s="74"/>
      <c r="P10" s="73"/>
      <c r="Q10" s="75"/>
      <c r="R10" s="76"/>
      <c r="S10" s="76"/>
      <c r="T10" s="76"/>
      <c r="U10" s="76"/>
      <c r="V10" s="76"/>
      <c r="W10" s="76"/>
      <c r="X10" s="666" t="s">
        <v>25</v>
      </c>
      <c r="Y10" s="454" t="s">
        <v>63</v>
      </c>
      <c r="Z10" s="455" t="s">
        <v>29</v>
      </c>
      <c r="AA10" s="477"/>
      <c r="AB10" s="547"/>
      <c r="AC10" s="482"/>
      <c r="AD10" s="685">
        <f>AD11+AD18+AD62+AD67+AD57</f>
        <v>296839.8</v>
      </c>
      <c r="AE10" s="642">
        <f>AE11+AE18+AE62+AE67+AE57</f>
        <v>225774.7</v>
      </c>
      <c r="AF10" s="653">
        <f>AF11+AF18+AF62+AF67+AF57</f>
        <v>211232.5</v>
      </c>
      <c r="AG10" s="206"/>
      <c r="AH10" s="206"/>
      <c r="AI10" s="147"/>
    </row>
    <row r="11" spans="1:38" ht="31.5" x14ac:dyDescent="0.25">
      <c r="A11" s="47"/>
      <c r="B11" s="78"/>
      <c r="C11" s="79"/>
      <c r="D11" s="79"/>
      <c r="E11" s="80"/>
      <c r="F11" s="80"/>
      <c r="G11" s="81"/>
      <c r="H11" s="81"/>
      <c r="I11" s="81"/>
      <c r="J11" s="81"/>
      <c r="K11" s="81"/>
      <c r="L11" s="73"/>
      <c r="M11" s="81"/>
      <c r="N11" s="73"/>
      <c r="O11" s="82"/>
      <c r="P11" s="81"/>
      <c r="Q11" s="83"/>
      <c r="R11" s="84"/>
      <c r="S11" s="84"/>
      <c r="T11" s="84"/>
      <c r="U11" s="84"/>
      <c r="V11" s="84"/>
      <c r="W11" s="84"/>
      <c r="X11" s="457" t="s">
        <v>10</v>
      </c>
      <c r="Y11" s="458" t="s">
        <v>63</v>
      </c>
      <c r="Z11" s="459" t="s">
        <v>29</v>
      </c>
      <c r="AA11" s="459" t="s">
        <v>30</v>
      </c>
      <c r="AB11" s="549"/>
      <c r="AC11" s="488" t="s">
        <v>361</v>
      </c>
      <c r="AD11" s="686">
        <f t="shared" ref="AD11:AF14" si="0">AD12</f>
        <v>3451.3</v>
      </c>
      <c r="AE11" s="643">
        <f t="shared" si="0"/>
        <v>3451.3</v>
      </c>
      <c r="AF11" s="654">
        <f t="shared" si="0"/>
        <v>3451.3</v>
      </c>
      <c r="AG11" s="181"/>
      <c r="AH11" s="181"/>
      <c r="AI11" s="147"/>
    </row>
    <row r="12" spans="1:38" x14ac:dyDescent="0.25">
      <c r="A12" s="47"/>
      <c r="B12" s="78"/>
      <c r="C12" s="79"/>
      <c r="D12" s="79"/>
      <c r="E12" s="80"/>
      <c r="F12" s="80"/>
      <c r="G12" s="81"/>
      <c r="H12" s="81"/>
      <c r="I12" s="81"/>
      <c r="J12" s="81"/>
      <c r="K12" s="81"/>
      <c r="L12" s="73"/>
      <c r="M12" s="81"/>
      <c r="N12" s="73"/>
      <c r="O12" s="82"/>
      <c r="P12" s="81"/>
      <c r="Q12" s="83"/>
      <c r="R12" s="84"/>
      <c r="S12" s="84"/>
      <c r="T12" s="84"/>
      <c r="U12" s="84"/>
      <c r="V12" s="84"/>
      <c r="W12" s="84"/>
      <c r="X12" s="463" t="s">
        <v>186</v>
      </c>
      <c r="Y12" s="458" t="s">
        <v>63</v>
      </c>
      <c r="Z12" s="459" t="s">
        <v>29</v>
      </c>
      <c r="AA12" s="459" t="s">
        <v>30</v>
      </c>
      <c r="AB12" s="550" t="s">
        <v>112</v>
      </c>
      <c r="AC12" s="488"/>
      <c r="AD12" s="686">
        <f>AD13</f>
        <v>3451.3</v>
      </c>
      <c r="AE12" s="643">
        <f>AE13</f>
        <v>3451.3</v>
      </c>
      <c r="AF12" s="654">
        <f>AF13</f>
        <v>3451.3</v>
      </c>
      <c r="AG12" s="181"/>
      <c r="AH12" s="181"/>
      <c r="AI12" s="147"/>
    </row>
    <row r="13" spans="1:38" x14ac:dyDescent="0.25">
      <c r="A13" s="85"/>
      <c r="B13" s="78"/>
      <c r="C13" s="79"/>
      <c r="D13" s="79"/>
      <c r="E13" s="79"/>
      <c r="F13" s="80"/>
      <c r="G13" s="81"/>
      <c r="H13" s="81"/>
      <c r="I13" s="81"/>
      <c r="J13" s="81"/>
      <c r="K13" s="81"/>
      <c r="L13" s="73"/>
      <c r="M13" s="81"/>
      <c r="N13" s="73"/>
      <c r="O13" s="82"/>
      <c r="P13" s="81"/>
      <c r="Q13" s="83"/>
      <c r="R13" s="84"/>
      <c r="S13" s="84"/>
      <c r="T13" s="84"/>
      <c r="U13" s="84"/>
      <c r="V13" s="84"/>
      <c r="W13" s="84"/>
      <c r="X13" s="463" t="s">
        <v>189</v>
      </c>
      <c r="Y13" s="458" t="s">
        <v>63</v>
      </c>
      <c r="Z13" s="459" t="s">
        <v>29</v>
      </c>
      <c r="AA13" s="459" t="s">
        <v>30</v>
      </c>
      <c r="AB13" s="550" t="s">
        <v>190</v>
      </c>
      <c r="AC13" s="488"/>
      <c r="AD13" s="686">
        <f t="shared" si="0"/>
        <v>3451.3</v>
      </c>
      <c r="AE13" s="643">
        <f t="shared" si="0"/>
        <v>3451.3</v>
      </c>
      <c r="AF13" s="654">
        <f t="shared" si="0"/>
        <v>3451.3</v>
      </c>
      <c r="AG13" s="181"/>
      <c r="AH13" s="181"/>
      <c r="AI13" s="147"/>
    </row>
    <row r="14" spans="1:38" ht="31.5" x14ac:dyDescent="0.25">
      <c r="A14" s="85"/>
      <c r="B14" s="78"/>
      <c r="C14" s="79"/>
      <c r="D14" s="79"/>
      <c r="E14" s="79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63" t="s">
        <v>191</v>
      </c>
      <c r="Y14" s="458" t="s">
        <v>63</v>
      </c>
      <c r="Z14" s="459" t="s">
        <v>29</v>
      </c>
      <c r="AA14" s="459" t="s">
        <v>30</v>
      </c>
      <c r="AB14" s="550" t="s">
        <v>192</v>
      </c>
      <c r="AC14" s="488"/>
      <c r="AD14" s="686">
        <f t="shared" si="0"/>
        <v>3451.3</v>
      </c>
      <c r="AE14" s="643">
        <f t="shared" si="0"/>
        <v>3451.3</v>
      </c>
      <c r="AF14" s="654">
        <f t="shared" si="0"/>
        <v>3451.3</v>
      </c>
      <c r="AG14" s="181"/>
      <c r="AH14" s="181"/>
      <c r="AI14" s="147"/>
    </row>
    <row r="15" spans="1:38" x14ac:dyDescent="0.25">
      <c r="A15" s="85"/>
      <c r="B15" s="78"/>
      <c r="C15" s="79"/>
      <c r="D15" s="79"/>
      <c r="E15" s="79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63" t="s">
        <v>193</v>
      </c>
      <c r="Y15" s="458" t="s">
        <v>63</v>
      </c>
      <c r="Z15" s="459" t="s">
        <v>29</v>
      </c>
      <c r="AA15" s="459" t="s">
        <v>30</v>
      </c>
      <c r="AB15" s="550" t="s">
        <v>194</v>
      </c>
      <c r="AC15" s="488"/>
      <c r="AD15" s="686">
        <f t="shared" ref="AD15:AF16" si="1">AD16</f>
        <v>3451.3</v>
      </c>
      <c r="AE15" s="643">
        <f t="shared" si="1"/>
        <v>3451.3</v>
      </c>
      <c r="AF15" s="654">
        <f t="shared" si="1"/>
        <v>3451.3</v>
      </c>
      <c r="AG15" s="181"/>
      <c r="AH15" s="181"/>
      <c r="AI15" s="147"/>
    </row>
    <row r="16" spans="1:38" ht="47.25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57" t="s">
        <v>41</v>
      </c>
      <c r="Y16" s="458" t="s">
        <v>63</v>
      </c>
      <c r="Z16" s="459" t="s">
        <v>29</v>
      </c>
      <c r="AA16" s="459" t="s">
        <v>30</v>
      </c>
      <c r="AB16" s="550" t="s">
        <v>194</v>
      </c>
      <c r="AC16" s="488">
        <v>100</v>
      </c>
      <c r="AD16" s="686">
        <f t="shared" si="1"/>
        <v>3451.3</v>
      </c>
      <c r="AE16" s="643">
        <f t="shared" si="1"/>
        <v>3451.3</v>
      </c>
      <c r="AF16" s="654">
        <f t="shared" si="1"/>
        <v>3451.3</v>
      </c>
      <c r="AG16" s="181"/>
      <c r="AH16" s="181"/>
      <c r="AI16" s="147"/>
    </row>
    <row r="17" spans="1:3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57" t="s">
        <v>96</v>
      </c>
      <c r="Y17" s="458" t="s">
        <v>63</v>
      </c>
      <c r="Z17" s="459" t="s">
        <v>29</v>
      </c>
      <c r="AA17" s="459" t="s">
        <v>30</v>
      </c>
      <c r="AB17" s="550" t="s">
        <v>194</v>
      </c>
      <c r="AC17" s="488">
        <v>120</v>
      </c>
      <c r="AD17" s="686">
        <v>3451.3</v>
      </c>
      <c r="AE17" s="643">
        <v>3451.3</v>
      </c>
      <c r="AF17" s="654">
        <v>3451.3</v>
      </c>
      <c r="AG17" s="181"/>
      <c r="AH17" s="181"/>
      <c r="AI17" s="147"/>
    </row>
    <row r="18" spans="1:35" ht="31.5" x14ac:dyDescent="0.25">
      <c r="A18" s="47"/>
      <c r="B18" s="78"/>
      <c r="C18" s="79"/>
      <c r="D18" s="79"/>
      <c r="E18" s="80"/>
      <c r="F18" s="80"/>
      <c r="G18" s="81"/>
      <c r="H18" s="81"/>
      <c r="I18" s="81"/>
      <c r="J18" s="81"/>
      <c r="K18" s="81"/>
      <c r="L18" s="73"/>
      <c r="M18" s="81"/>
      <c r="N18" s="73"/>
      <c r="O18" s="86"/>
      <c r="P18" s="81"/>
      <c r="Q18" s="83"/>
      <c r="R18" s="87"/>
      <c r="S18" s="87"/>
      <c r="T18" s="87"/>
      <c r="U18" s="87"/>
      <c r="V18" s="87"/>
      <c r="W18" s="87"/>
      <c r="X18" s="457" t="s">
        <v>709</v>
      </c>
      <c r="Y18" s="458" t="s">
        <v>63</v>
      </c>
      <c r="Z18" s="459" t="s">
        <v>29</v>
      </c>
      <c r="AA18" s="459" t="s">
        <v>49</v>
      </c>
      <c r="AB18" s="549"/>
      <c r="AC18" s="488"/>
      <c r="AD18" s="686">
        <f>AD19+AD32+AD51</f>
        <v>104659.4</v>
      </c>
      <c r="AE18" s="643">
        <f>AE19+AE32+AE51</f>
        <v>100872</v>
      </c>
      <c r="AF18" s="654">
        <f>AF19+AF32+AF51</f>
        <v>100785</v>
      </c>
      <c r="AG18" s="181"/>
      <c r="AH18" s="181"/>
      <c r="AI18" s="147"/>
    </row>
    <row r="19" spans="1:35" x14ac:dyDescent="0.25">
      <c r="A19" s="47"/>
      <c r="B19" s="78"/>
      <c r="C19" s="79"/>
      <c r="D19" s="79"/>
      <c r="E19" s="80"/>
      <c r="F19" s="80"/>
      <c r="G19" s="81"/>
      <c r="H19" s="81"/>
      <c r="I19" s="81"/>
      <c r="J19" s="81"/>
      <c r="K19" s="81"/>
      <c r="L19" s="73"/>
      <c r="M19" s="81"/>
      <c r="N19" s="73"/>
      <c r="O19" s="86"/>
      <c r="P19" s="81"/>
      <c r="Q19" s="83"/>
      <c r="R19" s="87"/>
      <c r="S19" s="87"/>
      <c r="T19" s="87"/>
      <c r="U19" s="87"/>
      <c r="V19" s="87"/>
      <c r="W19" s="87"/>
      <c r="X19" s="465" t="s">
        <v>292</v>
      </c>
      <c r="Y19" s="458" t="s">
        <v>63</v>
      </c>
      <c r="Z19" s="459" t="s">
        <v>29</v>
      </c>
      <c r="AA19" s="459" t="s">
        <v>49</v>
      </c>
      <c r="AB19" s="549" t="s">
        <v>109</v>
      </c>
      <c r="AC19" s="460"/>
      <c r="AD19" s="686">
        <f>AD20+AD27</f>
        <v>5248</v>
      </c>
      <c r="AE19" s="643">
        <f>AE20+AE27</f>
        <v>5206</v>
      </c>
      <c r="AF19" s="654">
        <f>AF20+AF27</f>
        <v>5236</v>
      </c>
      <c r="AG19" s="181"/>
      <c r="AH19" s="181"/>
      <c r="AI19" s="147"/>
    </row>
    <row r="20" spans="1:35" x14ac:dyDescent="0.25">
      <c r="A20" s="47"/>
      <c r="B20" s="78"/>
      <c r="C20" s="79"/>
      <c r="D20" s="79"/>
      <c r="E20" s="80"/>
      <c r="F20" s="80"/>
      <c r="G20" s="81"/>
      <c r="H20" s="81"/>
      <c r="I20" s="81"/>
      <c r="J20" s="81"/>
      <c r="K20" s="81"/>
      <c r="L20" s="73"/>
      <c r="M20" s="81"/>
      <c r="N20" s="73"/>
      <c r="O20" s="86"/>
      <c r="P20" s="81"/>
      <c r="Q20" s="83"/>
      <c r="R20" s="87"/>
      <c r="S20" s="87"/>
      <c r="T20" s="87"/>
      <c r="U20" s="87"/>
      <c r="V20" s="87"/>
      <c r="W20" s="87"/>
      <c r="X20" s="465" t="s">
        <v>48</v>
      </c>
      <c r="Y20" s="458" t="s">
        <v>63</v>
      </c>
      <c r="Z20" s="459" t="s">
        <v>29</v>
      </c>
      <c r="AA20" s="459" t="s">
        <v>49</v>
      </c>
      <c r="AB20" s="549" t="s">
        <v>401</v>
      </c>
      <c r="AC20" s="460"/>
      <c r="AD20" s="686">
        <f t="shared" ref="AD20:AF21" si="2">AD21</f>
        <v>5178</v>
      </c>
      <c r="AE20" s="643">
        <f t="shared" si="2"/>
        <v>5206</v>
      </c>
      <c r="AF20" s="654">
        <f t="shared" si="2"/>
        <v>5236</v>
      </c>
      <c r="AG20" s="181"/>
      <c r="AH20" s="181"/>
      <c r="AI20" s="147"/>
    </row>
    <row r="21" spans="1:35" ht="47.2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65" t="s">
        <v>519</v>
      </c>
      <c r="Y21" s="458" t="s">
        <v>63</v>
      </c>
      <c r="Z21" s="459" t="s">
        <v>29</v>
      </c>
      <c r="AA21" s="459" t="s">
        <v>49</v>
      </c>
      <c r="AB21" s="549" t="s">
        <v>518</v>
      </c>
      <c r="AC21" s="460"/>
      <c r="AD21" s="686">
        <f t="shared" si="2"/>
        <v>5178</v>
      </c>
      <c r="AE21" s="643">
        <f t="shared" si="2"/>
        <v>5206</v>
      </c>
      <c r="AF21" s="654">
        <f t="shared" si="2"/>
        <v>5236</v>
      </c>
      <c r="AG21" s="181"/>
      <c r="AH21" s="181"/>
      <c r="AI21" s="147"/>
    </row>
    <row r="22" spans="1:35" ht="47.2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667" t="s">
        <v>358</v>
      </c>
      <c r="Y22" s="458" t="s">
        <v>63</v>
      </c>
      <c r="Z22" s="459" t="s">
        <v>29</v>
      </c>
      <c r="AA22" s="459" t="s">
        <v>49</v>
      </c>
      <c r="AB22" s="549" t="s">
        <v>520</v>
      </c>
      <c r="AC22" s="460"/>
      <c r="AD22" s="686">
        <f>AD23+AD25</f>
        <v>5178</v>
      </c>
      <c r="AE22" s="643">
        <f>AE23+AE25</f>
        <v>5206</v>
      </c>
      <c r="AF22" s="654">
        <f>AF23+AF25</f>
        <v>5236</v>
      </c>
      <c r="AG22" s="181"/>
      <c r="AH22" s="181"/>
      <c r="AI22" s="147"/>
    </row>
    <row r="23" spans="1:35" ht="47.2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57" t="s">
        <v>41</v>
      </c>
      <c r="Y23" s="458" t="s">
        <v>63</v>
      </c>
      <c r="Z23" s="459" t="s">
        <v>29</v>
      </c>
      <c r="AA23" s="459" t="s">
        <v>49</v>
      </c>
      <c r="AB23" s="549" t="s">
        <v>520</v>
      </c>
      <c r="AC23" s="488">
        <v>100</v>
      </c>
      <c r="AD23" s="686">
        <f>AD24</f>
        <v>4651.3999999999996</v>
      </c>
      <c r="AE23" s="643">
        <f>AE24</f>
        <v>4659.6000000000004</v>
      </c>
      <c r="AF23" s="654">
        <f>AF24</f>
        <v>4669.1000000000004</v>
      </c>
      <c r="AG23" s="181"/>
      <c r="AH23" s="181"/>
      <c r="AI23" s="147"/>
    </row>
    <row r="24" spans="1:3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57" t="s">
        <v>96</v>
      </c>
      <c r="Y24" s="458" t="s">
        <v>63</v>
      </c>
      <c r="Z24" s="459" t="s">
        <v>29</v>
      </c>
      <c r="AA24" s="459" t="s">
        <v>49</v>
      </c>
      <c r="AB24" s="549" t="s">
        <v>520</v>
      </c>
      <c r="AC24" s="460">
        <v>120</v>
      </c>
      <c r="AD24" s="686">
        <v>4651.3999999999996</v>
      </c>
      <c r="AE24" s="643">
        <v>4659.6000000000004</v>
      </c>
      <c r="AF24" s="654">
        <v>4669.1000000000004</v>
      </c>
      <c r="AG24" s="181"/>
      <c r="AH24" s="181"/>
      <c r="AI24" s="147"/>
    </row>
    <row r="25" spans="1:3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457" t="s">
        <v>120</v>
      </c>
      <c r="Y25" s="458" t="s">
        <v>63</v>
      </c>
      <c r="Z25" s="459" t="s">
        <v>29</v>
      </c>
      <c r="AA25" s="459" t="s">
        <v>49</v>
      </c>
      <c r="AB25" s="549" t="s">
        <v>520</v>
      </c>
      <c r="AC25" s="460">
        <v>200</v>
      </c>
      <c r="AD25" s="686">
        <f>AD26</f>
        <v>526.6</v>
      </c>
      <c r="AE25" s="643">
        <f>AE26</f>
        <v>546.4</v>
      </c>
      <c r="AF25" s="654">
        <f>AF26</f>
        <v>566.9</v>
      </c>
      <c r="AG25" s="181"/>
      <c r="AH25" s="181"/>
      <c r="AI25" s="147"/>
    </row>
    <row r="26" spans="1:35" ht="31.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57" t="s">
        <v>52</v>
      </c>
      <c r="Y26" s="458" t="s">
        <v>63</v>
      </c>
      <c r="Z26" s="459" t="s">
        <v>29</v>
      </c>
      <c r="AA26" s="459" t="s">
        <v>49</v>
      </c>
      <c r="AB26" s="549" t="s">
        <v>520</v>
      </c>
      <c r="AC26" s="460">
        <v>240</v>
      </c>
      <c r="AD26" s="686">
        <v>526.6</v>
      </c>
      <c r="AE26" s="643">
        <v>546.4</v>
      </c>
      <c r="AF26" s="654">
        <v>566.9</v>
      </c>
      <c r="AG26" s="181"/>
      <c r="AH26" s="181"/>
      <c r="AI26" s="147"/>
    </row>
    <row r="27" spans="1:35" ht="31.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57" t="s">
        <v>567</v>
      </c>
      <c r="Y27" s="458" t="s">
        <v>63</v>
      </c>
      <c r="Z27" s="459" t="s">
        <v>29</v>
      </c>
      <c r="AA27" s="459" t="s">
        <v>49</v>
      </c>
      <c r="AB27" s="551" t="s">
        <v>570</v>
      </c>
      <c r="AC27" s="460"/>
      <c r="AD27" s="686">
        <f>AD28</f>
        <v>70</v>
      </c>
      <c r="AE27" s="643">
        <f t="shared" ref="AE27:AF30" si="3">AE28</f>
        <v>0</v>
      </c>
      <c r="AF27" s="654">
        <f t="shared" si="3"/>
        <v>0</v>
      </c>
      <c r="AG27" s="181"/>
      <c r="AH27" s="181"/>
      <c r="AI27" s="147"/>
    </row>
    <row r="28" spans="1:35" ht="31.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668" t="s">
        <v>568</v>
      </c>
      <c r="Y28" s="458" t="s">
        <v>63</v>
      </c>
      <c r="Z28" s="459" t="s">
        <v>29</v>
      </c>
      <c r="AA28" s="459" t="s">
        <v>49</v>
      </c>
      <c r="AB28" s="551" t="s">
        <v>571</v>
      </c>
      <c r="AC28" s="460"/>
      <c r="AD28" s="686">
        <f>AD29</f>
        <v>70</v>
      </c>
      <c r="AE28" s="643">
        <f t="shared" si="3"/>
        <v>0</v>
      </c>
      <c r="AF28" s="654">
        <f t="shared" si="3"/>
        <v>0</v>
      </c>
      <c r="AG28" s="181"/>
      <c r="AH28" s="181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668" t="s">
        <v>569</v>
      </c>
      <c r="Y29" s="458" t="s">
        <v>63</v>
      </c>
      <c r="Z29" s="459" t="s">
        <v>29</v>
      </c>
      <c r="AA29" s="459" t="s">
        <v>49</v>
      </c>
      <c r="AB29" s="551" t="s">
        <v>572</v>
      </c>
      <c r="AC29" s="460"/>
      <c r="AD29" s="686">
        <f>AD30</f>
        <v>70</v>
      </c>
      <c r="AE29" s="643">
        <f t="shared" si="3"/>
        <v>0</v>
      </c>
      <c r="AF29" s="654">
        <f t="shared" si="3"/>
        <v>0</v>
      </c>
      <c r="AG29" s="181"/>
      <c r="AH29" s="181"/>
      <c r="AI29" s="147"/>
    </row>
    <row r="30" spans="1:35" x14ac:dyDescent="0.25">
      <c r="A30" s="47"/>
      <c r="B30" s="78"/>
      <c r="C30" s="79"/>
      <c r="D30" s="79"/>
      <c r="E30" s="80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457" t="s">
        <v>120</v>
      </c>
      <c r="Y30" s="458" t="s">
        <v>63</v>
      </c>
      <c r="Z30" s="459" t="s">
        <v>29</v>
      </c>
      <c r="AA30" s="459" t="s">
        <v>49</v>
      </c>
      <c r="AB30" s="551" t="s">
        <v>572</v>
      </c>
      <c r="AC30" s="460">
        <v>200</v>
      </c>
      <c r="AD30" s="686">
        <f>AD31</f>
        <v>70</v>
      </c>
      <c r="AE30" s="643">
        <f t="shared" si="3"/>
        <v>0</v>
      </c>
      <c r="AF30" s="654">
        <f t="shared" si="3"/>
        <v>0</v>
      </c>
      <c r="AG30" s="181"/>
      <c r="AH30" s="181"/>
      <c r="AI30" s="147"/>
    </row>
    <row r="31" spans="1:35" ht="31.5" x14ac:dyDescent="0.25">
      <c r="A31" s="47"/>
      <c r="B31" s="78"/>
      <c r="C31" s="79"/>
      <c r="D31" s="79"/>
      <c r="E31" s="80"/>
      <c r="F31" s="80"/>
      <c r="G31" s="81"/>
      <c r="H31" s="81"/>
      <c r="I31" s="81"/>
      <c r="J31" s="81"/>
      <c r="K31" s="81"/>
      <c r="L31" s="73"/>
      <c r="M31" s="81"/>
      <c r="N31" s="73"/>
      <c r="O31" s="86"/>
      <c r="P31" s="81"/>
      <c r="Q31" s="83"/>
      <c r="R31" s="87"/>
      <c r="S31" s="87"/>
      <c r="T31" s="87"/>
      <c r="U31" s="87"/>
      <c r="V31" s="87"/>
      <c r="W31" s="87"/>
      <c r="X31" s="457" t="s">
        <v>52</v>
      </c>
      <c r="Y31" s="458" t="s">
        <v>63</v>
      </c>
      <c r="Z31" s="459" t="s">
        <v>29</v>
      </c>
      <c r="AA31" s="459" t="s">
        <v>49</v>
      </c>
      <c r="AB31" s="551" t="s">
        <v>572</v>
      </c>
      <c r="AC31" s="460">
        <v>240</v>
      </c>
      <c r="AD31" s="686">
        <v>70</v>
      </c>
      <c r="AE31" s="643">
        <v>0</v>
      </c>
      <c r="AF31" s="654">
        <v>0</v>
      </c>
      <c r="AG31" s="181"/>
      <c r="AH31" s="181"/>
      <c r="AI31" s="147"/>
    </row>
    <row r="32" spans="1:35" x14ac:dyDescent="0.25">
      <c r="A32" s="88"/>
      <c r="B32" s="78"/>
      <c r="C32" s="79"/>
      <c r="D32" s="79"/>
      <c r="E32" s="79"/>
      <c r="F32" s="80"/>
      <c r="G32" s="81"/>
      <c r="H32" s="81"/>
      <c r="I32" s="81"/>
      <c r="J32" s="81"/>
      <c r="K32" s="81"/>
      <c r="L32" s="73"/>
      <c r="M32" s="81"/>
      <c r="N32" s="73"/>
      <c r="O32" s="86"/>
      <c r="P32" s="81"/>
      <c r="Q32" s="83"/>
      <c r="R32" s="87"/>
      <c r="S32" s="87"/>
      <c r="T32" s="87"/>
      <c r="U32" s="87"/>
      <c r="V32" s="87"/>
      <c r="W32" s="87"/>
      <c r="X32" s="463" t="s">
        <v>186</v>
      </c>
      <c r="Y32" s="458" t="s">
        <v>63</v>
      </c>
      <c r="Z32" s="459" t="s">
        <v>29</v>
      </c>
      <c r="AA32" s="459" t="s">
        <v>49</v>
      </c>
      <c r="AB32" s="550" t="s">
        <v>112</v>
      </c>
      <c r="AC32" s="488"/>
      <c r="AD32" s="686">
        <f>AD33</f>
        <v>92803</v>
      </c>
      <c r="AE32" s="643">
        <f>AE33</f>
        <v>92666</v>
      </c>
      <c r="AF32" s="654">
        <f>AF33</f>
        <v>92549</v>
      </c>
      <c r="AG32" s="181"/>
      <c r="AH32" s="181"/>
      <c r="AI32" s="147"/>
    </row>
    <row r="33" spans="1:35" x14ac:dyDescent="0.25">
      <c r="A33" s="90"/>
      <c r="B33" s="48"/>
      <c r="C33" s="79"/>
      <c r="D33" s="79"/>
      <c r="E33" s="79"/>
      <c r="F33" s="79"/>
      <c r="G33" s="81"/>
      <c r="H33" s="40"/>
      <c r="I33" s="91"/>
      <c r="J33" s="91"/>
      <c r="K33" s="91"/>
      <c r="L33" s="73"/>
      <c r="M33" s="91"/>
      <c r="N33" s="73"/>
      <c r="O33" s="92"/>
      <c r="P33" s="81"/>
      <c r="Q33" s="83"/>
      <c r="R33" s="87"/>
      <c r="S33" s="87"/>
      <c r="T33" s="87"/>
      <c r="U33" s="87"/>
      <c r="V33" s="87"/>
      <c r="X33" s="463" t="s">
        <v>189</v>
      </c>
      <c r="Y33" s="458" t="s">
        <v>63</v>
      </c>
      <c r="Z33" s="459" t="s">
        <v>29</v>
      </c>
      <c r="AA33" s="459" t="s">
        <v>49</v>
      </c>
      <c r="AB33" s="550" t="s">
        <v>190</v>
      </c>
      <c r="AC33" s="460"/>
      <c r="AD33" s="686">
        <f>AD34+AD47</f>
        <v>92803</v>
      </c>
      <c r="AE33" s="643">
        <f>AE34+AE47</f>
        <v>92666</v>
      </c>
      <c r="AF33" s="654">
        <f>AF34+AF47</f>
        <v>92549</v>
      </c>
      <c r="AG33" s="181"/>
      <c r="AH33" s="181"/>
      <c r="AI33" s="147"/>
    </row>
    <row r="34" spans="1:35" ht="31.5" x14ac:dyDescent="0.25">
      <c r="A34" s="90"/>
      <c r="B34" s="48"/>
      <c r="C34" s="79"/>
      <c r="D34" s="79"/>
      <c r="E34" s="79"/>
      <c r="F34" s="79"/>
      <c r="G34" s="81"/>
      <c r="H34" s="40"/>
      <c r="I34" s="91"/>
      <c r="J34" s="91"/>
      <c r="K34" s="91"/>
      <c r="L34" s="73"/>
      <c r="M34" s="91"/>
      <c r="N34" s="73"/>
      <c r="O34" s="92"/>
      <c r="P34" s="81"/>
      <c r="Q34" s="83"/>
      <c r="R34" s="87"/>
      <c r="S34" s="87"/>
      <c r="T34" s="87"/>
      <c r="U34" s="87"/>
      <c r="V34" s="87"/>
      <c r="X34" s="463" t="s">
        <v>191</v>
      </c>
      <c r="Y34" s="458" t="s">
        <v>63</v>
      </c>
      <c r="Z34" s="459" t="s">
        <v>29</v>
      </c>
      <c r="AA34" s="459" t="s">
        <v>49</v>
      </c>
      <c r="AB34" s="550" t="s">
        <v>192</v>
      </c>
      <c r="AC34" s="460"/>
      <c r="AD34" s="686">
        <f>AD35</f>
        <v>92283</v>
      </c>
      <c r="AE34" s="643">
        <f>AE35</f>
        <v>92283</v>
      </c>
      <c r="AF34" s="654">
        <f>AF35</f>
        <v>92283</v>
      </c>
      <c r="AG34" s="181"/>
      <c r="AH34" s="181"/>
      <c r="AI34" s="147"/>
    </row>
    <row r="35" spans="1:35" x14ac:dyDescent="0.25">
      <c r="A35" s="90"/>
      <c r="B35" s="48"/>
      <c r="C35" s="79"/>
      <c r="D35" s="79"/>
      <c r="E35" s="79"/>
      <c r="F35" s="79"/>
      <c r="G35" s="81"/>
      <c r="H35" s="40"/>
      <c r="I35" s="91"/>
      <c r="J35" s="91"/>
      <c r="K35" s="91"/>
      <c r="L35" s="73"/>
      <c r="M35" s="91"/>
      <c r="N35" s="73"/>
      <c r="O35" s="92"/>
      <c r="P35" s="81"/>
      <c r="Q35" s="83"/>
      <c r="R35" s="87"/>
      <c r="S35" s="87"/>
      <c r="T35" s="87"/>
      <c r="U35" s="87"/>
      <c r="V35" s="87"/>
      <c r="X35" s="463" t="s">
        <v>195</v>
      </c>
      <c r="Y35" s="458" t="s">
        <v>63</v>
      </c>
      <c r="Z35" s="459" t="s">
        <v>29</v>
      </c>
      <c r="AA35" s="459" t="s">
        <v>49</v>
      </c>
      <c r="AB35" s="550" t="s">
        <v>196</v>
      </c>
      <c r="AC35" s="460"/>
      <c r="AD35" s="686">
        <f>AD36+AD41+AD44</f>
        <v>92283</v>
      </c>
      <c r="AE35" s="643">
        <f>AE36+AE41+AE44</f>
        <v>92283</v>
      </c>
      <c r="AF35" s="654">
        <f>AF36+AF41+AF44</f>
        <v>92283</v>
      </c>
      <c r="AG35" s="181"/>
      <c r="AH35" s="181"/>
      <c r="AI35" s="147"/>
    </row>
    <row r="36" spans="1:35" ht="31.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57" t="s">
        <v>197</v>
      </c>
      <c r="Y36" s="467" t="s">
        <v>63</v>
      </c>
      <c r="Z36" s="468" t="s">
        <v>29</v>
      </c>
      <c r="AA36" s="468" t="s">
        <v>49</v>
      </c>
      <c r="AB36" s="550" t="s">
        <v>198</v>
      </c>
      <c r="AC36" s="460"/>
      <c r="AD36" s="686">
        <f>AD39+AD37</f>
        <v>9487.2999999999993</v>
      </c>
      <c r="AE36" s="643">
        <f t="shared" ref="AE36" si="4">AE39+AE37</f>
        <v>9487.2999999999993</v>
      </c>
      <c r="AF36" s="654">
        <f>AF39+AF37</f>
        <v>9487.2999999999993</v>
      </c>
      <c r="AG36" s="181"/>
      <c r="AH36" s="181"/>
      <c r="AI36" s="147"/>
    </row>
    <row r="37" spans="1:35" ht="47.2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57" t="s">
        <v>41</v>
      </c>
      <c r="Y37" s="458" t="s">
        <v>63</v>
      </c>
      <c r="Z37" s="459" t="s">
        <v>29</v>
      </c>
      <c r="AA37" s="459" t="s">
        <v>49</v>
      </c>
      <c r="AB37" s="550" t="s">
        <v>198</v>
      </c>
      <c r="AC37" s="488">
        <v>100</v>
      </c>
      <c r="AD37" s="686">
        <f>AD38</f>
        <v>50</v>
      </c>
      <c r="AE37" s="643">
        <f>AE38</f>
        <v>50</v>
      </c>
      <c r="AF37" s="654">
        <f>AF38</f>
        <v>50</v>
      </c>
      <c r="AG37" s="181"/>
      <c r="AH37" s="181"/>
      <c r="AI37" s="147"/>
    </row>
    <row r="38" spans="1:3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57" t="s">
        <v>96</v>
      </c>
      <c r="Y38" s="458" t="s">
        <v>63</v>
      </c>
      <c r="Z38" s="459" t="s">
        <v>29</v>
      </c>
      <c r="AA38" s="459" t="s">
        <v>49</v>
      </c>
      <c r="AB38" s="550" t="s">
        <v>198</v>
      </c>
      <c r="AC38" s="460">
        <v>120</v>
      </c>
      <c r="AD38" s="686">
        <v>50</v>
      </c>
      <c r="AE38" s="643">
        <v>50</v>
      </c>
      <c r="AF38" s="654">
        <v>50</v>
      </c>
      <c r="AG38" s="181"/>
      <c r="AH38" s="181"/>
      <c r="AI38" s="147"/>
    </row>
    <row r="39" spans="1:3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57" t="s">
        <v>120</v>
      </c>
      <c r="Y39" s="458" t="s">
        <v>63</v>
      </c>
      <c r="Z39" s="459" t="s">
        <v>29</v>
      </c>
      <c r="AA39" s="459" t="s">
        <v>49</v>
      </c>
      <c r="AB39" s="550" t="s">
        <v>198</v>
      </c>
      <c r="AC39" s="460">
        <v>200</v>
      </c>
      <c r="AD39" s="686">
        <f>AD40</f>
        <v>9437.2999999999993</v>
      </c>
      <c r="AE39" s="643">
        <f>AE40</f>
        <v>9437.2999999999993</v>
      </c>
      <c r="AF39" s="654">
        <f>AF40</f>
        <v>9437.2999999999993</v>
      </c>
      <c r="AG39" s="181"/>
      <c r="AH39" s="181"/>
      <c r="AI39" s="147"/>
    </row>
    <row r="40" spans="1:35" ht="31.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57" t="s">
        <v>52</v>
      </c>
      <c r="Y40" s="458" t="s">
        <v>63</v>
      </c>
      <c r="Z40" s="459" t="s">
        <v>29</v>
      </c>
      <c r="AA40" s="459" t="s">
        <v>49</v>
      </c>
      <c r="AB40" s="550" t="s">
        <v>198</v>
      </c>
      <c r="AC40" s="460">
        <v>240</v>
      </c>
      <c r="AD40" s="686">
        <v>9437.2999999999993</v>
      </c>
      <c r="AE40" s="643">
        <v>9437.2999999999993</v>
      </c>
      <c r="AF40" s="654">
        <v>9437.2999999999993</v>
      </c>
      <c r="AG40" s="181"/>
      <c r="AH40" s="181"/>
      <c r="AI40" s="147"/>
    </row>
    <row r="41" spans="1:35" ht="31.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57" t="s">
        <v>199</v>
      </c>
      <c r="Y41" s="458" t="s">
        <v>63</v>
      </c>
      <c r="Z41" s="459" t="s">
        <v>29</v>
      </c>
      <c r="AA41" s="459" t="s">
        <v>49</v>
      </c>
      <c r="AB41" s="550" t="s">
        <v>200</v>
      </c>
      <c r="AC41" s="488"/>
      <c r="AD41" s="686">
        <f t="shared" ref="AD41:AF42" si="5">AD42</f>
        <v>28421.4</v>
      </c>
      <c r="AE41" s="643">
        <f t="shared" si="5"/>
        <v>28421.4</v>
      </c>
      <c r="AF41" s="654">
        <f t="shared" si="5"/>
        <v>28421.4</v>
      </c>
      <c r="AG41" s="181"/>
      <c r="AH41" s="181"/>
      <c r="AI41" s="147"/>
    </row>
    <row r="42" spans="1:35" ht="47.2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57" t="s">
        <v>41</v>
      </c>
      <c r="Y42" s="458" t="s">
        <v>63</v>
      </c>
      <c r="Z42" s="459" t="s">
        <v>29</v>
      </c>
      <c r="AA42" s="459" t="s">
        <v>49</v>
      </c>
      <c r="AB42" s="550" t="s">
        <v>200</v>
      </c>
      <c r="AC42" s="488">
        <v>100</v>
      </c>
      <c r="AD42" s="686">
        <f t="shared" si="5"/>
        <v>28421.4</v>
      </c>
      <c r="AE42" s="643">
        <f t="shared" si="5"/>
        <v>28421.4</v>
      </c>
      <c r="AF42" s="654">
        <f t="shared" si="5"/>
        <v>28421.4</v>
      </c>
      <c r="AG42" s="181"/>
      <c r="AH42" s="181"/>
      <c r="AI42" s="147"/>
    </row>
    <row r="43" spans="1:3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57" t="s">
        <v>96</v>
      </c>
      <c r="Y43" s="458" t="s">
        <v>63</v>
      </c>
      <c r="Z43" s="459" t="s">
        <v>29</v>
      </c>
      <c r="AA43" s="459" t="s">
        <v>49</v>
      </c>
      <c r="AB43" s="550" t="s">
        <v>200</v>
      </c>
      <c r="AC43" s="460">
        <v>120</v>
      </c>
      <c r="AD43" s="686">
        <v>28421.4</v>
      </c>
      <c r="AE43" s="643">
        <v>28421.4</v>
      </c>
      <c r="AF43" s="654">
        <v>28421.4</v>
      </c>
      <c r="AG43" s="181"/>
      <c r="AH43" s="181"/>
      <c r="AI43" s="147"/>
    </row>
    <row r="44" spans="1:35" ht="31.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457" t="s">
        <v>201</v>
      </c>
      <c r="Y44" s="458" t="s">
        <v>63</v>
      </c>
      <c r="Z44" s="459" t="s">
        <v>29</v>
      </c>
      <c r="AA44" s="459" t="s">
        <v>49</v>
      </c>
      <c r="AB44" s="550" t="s">
        <v>202</v>
      </c>
      <c r="AC44" s="488"/>
      <c r="AD44" s="686">
        <f t="shared" ref="AD44:AF45" si="6">AD45</f>
        <v>54374.3</v>
      </c>
      <c r="AE44" s="643">
        <f t="shared" si="6"/>
        <v>54374.3</v>
      </c>
      <c r="AF44" s="654">
        <f t="shared" si="6"/>
        <v>54374.3</v>
      </c>
      <c r="AG44" s="181"/>
      <c r="AH44" s="181"/>
      <c r="AI44" s="147"/>
    </row>
    <row r="45" spans="1:35" ht="47.2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457" t="s">
        <v>41</v>
      </c>
      <c r="Y45" s="458" t="s">
        <v>63</v>
      </c>
      <c r="Z45" s="459" t="s">
        <v>29</v>
      </c>
      <c r="AA45" s="459" t="s">
        <v>49</v>
      </c>
      <c r="AB45" s="550" t="s">
        <v>202</v>
      </c>
      <c r="AC45" s="488">
        <v>100</v>
      </c>
      <c r="AD45" s="686">
        <f t="shared" si="6"/>
        <v>54374.3</v>
      </c>
      <c r="AE45" s="643">
        <f t="shared" si="6"/>
        <v>54374.3</v>
      </c>
      <c r="AF45" s="654">
        <f t="shared" si="6"/>
        <v>54374.3</v>
      </c>
      <c r="AG45" s="181"/>
      <c r="AH45" s="181"/>
      <c r="AI45" s="147"/>
    </row>
    <row r="46" spans="1:3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57" t="s">
        <v>96</v>
      </c>
      <c r="Y46" s="458" t="s">
        <v>63</v>
      </c>
      <c r="Z46" s="459" t="s">
        <v>29</v>
      </c>
      <c r="AA46" s="459" t="s">
        <v>49</v>
      </c>
      <c r="AB46" s="550" t="s">
        <v>202</v>
      </c>
      <c r="AC46" s="460">
        <v>120</v>
      </c>
      <c r="AD46" s="686">
        <v>54374.3</v>
      </c>
      <c r="AE46" s="643">
        <v>54374.3</v>
      </c>
      <c r="AF46" s="654">
        <v>54374.3</v>
      </c>
      <c r="AG46" s="181"/>
      <c r="AH46" s="181"/>
      <c r="AI46" s="147"/>
    </row>
    <row r="47" spans="1:35" ht="31.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7" t="s">
        <v>534</v>
      </c>
      <c r="Y47" s="458" t="s">
        <v>63</v>
      </c>
      <c r="Z47" s="459" t="s">
        <v>29</v>
      </c>
      <c r="AA47" s="459" t="s">
        <v>49</v>
      </c>
      <c r="AB47" s="552" t="s">
        <v>535</v>
      </c>
      <c r="AC47" s="460"/>
      <c r="AD47" s="686">
        <f>AD48</f>
        <v>520</v>
      </c>
      <c r="AE47" s="643">
        <f t="shared" ref="AE47:AF49" si="7">AE48</f>
        <v>383</v>
      </c>
      <c r="AF47" s="654">
        <f t="shared" si="7"/>
        <v>266</v>
      </c>
      <c r="AG47" s="181"/>
      <c r="AH47" s="181"/>
      <c r="AI47" s="147"/>
    </row>
    <row r="48" spans="1:35" ht="78.7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57" t="s">
        <v>406</v>
      </c>
      <c r="Y48" s="458" t="s">
        <v>63</v>
      </c>
      <c r="Z48" s="459" t="s">
        <v>29</v>
      </c>
      <c r="AA48" s="459" t="s">
        <v>49</v>
      </c>
      <c r="AB48" s="550" t="s">
        <v>536</v>
      </c>
      <c r="AC48" s="460"/>
      <c r="AD48" s="686">
        <f>AD49</f>
        <v>520</v>
      </c>
      <c r="AE48" s="643">
        <f t="shared" si="7"/>
        <v>383</v>
      </c>
      <c r="AF48" s="654">
        <f t="shared" si="7"/>
        <v>266</v>
      </c>
      <c r="AG48" s="181"/>
      <c r="AH48" s="181"/>
      <c r="AI48" s="147"/>
    </row>
    <row r="49" spans="1:3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57" t="s">
        <v>120</v>
      </c>
      <c r="Y49" s="458" t="s">
        <v>63</v>
      </c>
      <c r="Z49" s="459" t="s">
        <v>29</v>
      </c>
      <c r="AA49" s="459" t="s">
        <v>49</v>
      </c>
      <c r="AB49" s="550" t="s">
        <v>536</v>
      </c>
      <c r="AC49" s="460">
        <v>200</v>
      </c>
      <c r="AD49" s="686">
        <f>AD50</f>
        <v>520</v>
      </c>
      <c r="AE49" s="643">
        <f t="shared" si="7"/>
        <v>383</v>
      </c>
      <c r="AF49" s="654">
        <f t="shared" si="7"/>
        <v>266</v>
      </c>
      <c r="AG49" s="181"/>
      <c r="AH49" s="181"/>
      <c r="AI49" s="147"/>
    </row>
    <row r="50" spans="1:35" ht="31.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57" t="s">
        <v>52</v>
      </c>
      <c r="Y50" s="458" t="s">
        <v>63</v>
      </c>
      <c r="Z50" s="459" t="s">
        <v>29</v>
      </c>
      <c r="AA50" s="459" t="s">
        <v>49</v>
      </c>
      <c r="AB50" s="550" t="s">
        <v>536</v>
      </c>
      <c r="AC50" s="460">
        <v>240</v>
      </c>
      <c r="AD50" s="686">
        <f>460+60</f>
        <v>520</v>
      </c>
      <c r="AE50" s="643">
        <f>253+130</f>
        <v>383</v>
      </c>
      <c r="AF50" s="654">
        <f>196+70</f>
        <v>266</v>
      </c>
      <c r="AG50" s="181"/>
      <c r="AH50" s="181"/>
      <c r="AI50" s="147"/>
    </row>
    <row r="51" spans="1:35" ht="31.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465" t="s">
        <v>298</v>
      </c>
      <c r="Y51" s="458" t="s">
        <v>63</v>
      </c>
      <c r="Z51" s="459" t="s">
        <v>29</v>
      </c>
      <c r="AA51" s="459" t="s">
        <v>49</v>
      </c>
      <c r="AB51" s="550" t="s">
        <v>132</v>
      </c>
      <c r="AC51" s="460"/>
      <c r="AD51" s="686">
        <f t="shared" ref="AD51:AF53" si="8">AD52</f>
        <v>6608.4</v>
      </c>
      <c r="AE51" s="643">
        <f t="shared" si="8"/>
        <v>3000</v>
      </c>
      <c r="AF51" s="654">
        <f t="shared" si="8"/>
        <v>3000</v>
      </c>
      <c r="AG51" s="181"/>
      <c r="AH51" s="181"/>
      <c r="AI51" s="147"/>
    </row>
    <row r="52" spans="1:35" ht="47.2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669" t="s">
        <v>515</v>
      </c>
      <c r="Y52" s="458" t="s">
        <v>63</v>
      </c>
      <c r="Z52" s="459" t="s">
        <v>29</v>
      </c>
      <c r="AA52" s="459" t="s">
        <v>49</v>
      </c>
      <c r="AB52" s="550" t="s">
        <v>300</v>
      </c>
      <c r="AC52" s="460"/>
      <c r="AD52" s="686">
        <f t="shared" si="8"/>
        <v>6608.4</v>
      </c>
      <c r="AE52" s="643">
        <f t="shared" si="8"/>
        <v>3000</v>
      </c>
      <c r="AF52" s="654">
        <f t="shared" si="8"/>
        <v>3000</v>
      </c>
      <c r="AG52" s="181"/>
      <c r="AH52" s="181"/>
      <c r="AI52" s="147"/>
    </row>
    <row r="53" spans="1:35" ht="31.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670" t="s">
        <v>301</v>
      </c>
      <c r="Y53" s="458" t="s">
        <v>63</v>
      </c>
      <c r="Z53" s="459" t="s">
        <v>29</v>
      </c>
      <c r="AA53" s="459" t="s">
        <v>49</v>
      </c>
      <c r="AB53" s="550" t="s">
        <v>302</v>
      </c>
      <c r="AC53" s="460"/>
      <c r="AD53" s="686">
        <f t="shared" si="8"/>
        <v>6608.4</v>
      </c>
      <c r="AE53" s="643">
        <f t="shared" si="8"/>
        <v>3000</v>
      </c>
      <c r="AF53" s="654">
        <f t="shared" si="8"/>
        <v>3000</v>
      </c>
      <c r="AG53" s="181"/>
      <c r="AH53" s="181"/>
      <c r="AI53" s="147"/>
    </row>
    <row r="54" spans="1:35" ht="94.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670" t="s">
        <v>681</v>
      </c>
      <c r="Y54" s="458" t="s">
        <v>63</v>
      </c>
      <c r="Z54" s="459" t="s">
        <v>29</v>
      </c>
      <c r="AA54" s="459" t="s">
        <v>49</v>
      </c>
      <c r="AB54" s="552" t="s">
        <v>303</v>
      </c>
      <c r="AC54" s="460"/>
      <c r="AD54" s="686">
        <f t="shared" ref="AD54:AF55" si="9">AD55</f>
        <v>6608.4</v>
      </c>
      <c r="AE54" s="643">
        <f t="shared" si="9"/>
        <v>3000</v>
      </c>
      <c r="AF54" s="654">
        <f t="shared" si="9"/>
        <v>3000</v>
      </c>
      <c r="AG54" s="181"/>
      <c r="AH54" s="181"/>
      <c r="AI54" s="147"/>
    </row>
    <row r="55" spans="1:3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457" t="s">
        <v>120</v>
      </c>
      <c r="Y55" s="458" t="s">
        <v>63</v>
      </c>
      <c r="Z55" s="459" t="s">
        <v>29</v>
      </c>
      <c r="AA55" s="459" t="s">
        <v>49</v>
      </c>
      <c r="AB55" s="552" t="s">
        <v>303</v>
      </c>
      <c r="AC55" s="460">
        <v>200</v>
      </c>
      <c r="AD55" s="686">
        <f t="shared" si="9"/>
        <v>6608.4</v>
      </c>
      <c r="AE55" s="643">
        <f t="shared" si="9"/>
        <v>3000</v>
      </c>
      <c r="AF55" s="654">
        <f t="shared" si="9"/>
        <v>3000</v>
      </c>
      <c r="AG55" s="181"/>
      <c r="AH55" s="181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457" t="s">
        <v>52</v>
      </c>
      <c r="Y56" s="458" t="s">
        <v>63</v>
      </c>
      <c r="Z56" s="459" t="s">
        <v>29</v>
      </c>
      <c r="AA56" s="459" t="s">
        <v>49</v>
      </c>
      <c r="AB56" s="552" t="s">
        <v>303</v>
      </c>
      <c r="AC56" s="460">
        <v>240</v>
      </c>
      <c r="AD56" s="686">
        <v>6608.4</v>
      </c>
      <c r="AE56" s="643">
        <v>3000</v>
      </c>
      <c r="AF56" s="654">
        <v>3000</v>
      </c>
      <c r="AG56" s="270"/>
      <c r="AH56" s="181"/>
      <c r="AI56" s="147"/>
    </row>
    <row r="57" spans="1:35" x14ac:dyDescent="0.25">
      <c r="A57" s="90"/>
      <c r="B57" s="4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92"/>
      <c r="P57" s="81"/>
      <c r="Q57" s="83"/>
      <c r="R57" s="87"/>
      <c r="S57" s="87"/>
      <c r="T57" s="87"/>
      <c r="U57" s="87"/>
      <c r="V57" s="87"/>
      <c r="X57" s="457" t="s">
        <v>43</v>
      </c>
      <c r="Y57" s="458" t="s">
        <v>63</v>
      </c>
      <c r="Z57" s="459" t="s">
        <v>29</v>
      </c>
      <c r="AA57" s="459" t="s">
        <v>8</v>
      </c>
      <c r="AB57" s="550"/>
      <c r="AC57" s="460"/>
      <c r="AD57" s="686">
        <f t="shared" ref="AD57:AF60" si="10">AD58</f>
        <v>6400</v>
      </c>
      <c r="AE57" s="643">
        <f t="shared" si="10"/>
        <v>0</v>
      </c>
      <c r="AF57" s="654">
        <f t="shared" si="10"/>
        <v>0</v>
      </c>
      <c r="AG57" s="181"/>
      <c r="AH57" s="181"/>
      <c r="AI57" s="147"/>
    </row>
    <row r="58" spans="1:35" x14ac:dyDescent="0.25">
      <c r="A58" s="90"/>
      <c r="B58" s="4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92"/>
      <c r="P58" s="81"/>
      <c r="Q58" s="83"/>
      <c r="R58" s="87"/>
      <c r="S58" s="87"/>
      <c r="T58" s="87"/>
      <c r="U58" s="87"/>
      <c r="V58" s="87"/>
      <c r="X58" s="671" t="s">
        <v>332</v>
      </c>
      <c r="Y58" s="458" t="s">
        <v>63</v>
      </c>
      <c r="Z58" s="459" t="s">
        <v>29</v>
      </c>
      <c r="AA58" s="459" t="s">
        <v>8</v>
      </c>
      <c r="AB58" s="550" t="s">
        <v>137</v>
      </c>
      <c r="AC58" s="460"/>
      <c r="AD58" s="686">
        <f t="shared" si="10"/>
        <v>6400</v>
      </c>
      <c r="AE58" s="643">
        <f t="shared" si="10"/>
        <v>0</v>
      </c>
      <c r="AF58" s="654">
        <f t="shared" si="10"/>
        <v>0</v>
      </c>
      <c r="AG58" s="181"/>
      <c r="AH58" s="181"/>
      <c r="AI58" s="147"/>
    </row>
    <row r="59" spans="1:35" x14ac:dyDescent="0.25">
      <c r="A59" s="90"/>
      <c r="B59" s="4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92"/>
      <c r="P59" s="81"/>
      <c r="Q59" s="83"/>
      <c r="R59" s="87"/>
      <c r="S59" s="87"/>
      <c r="T59" s="87"/>
      <c r="U59" s="87"/>
      <c r="V59" s="87"/>
      <c r="X59" s="457" t="s">
        <v>614</v>
      </c>
      <c r="Y59" s="467" t="s">
        <v>63</v>
      </c>
      <c r="Z59" s="459" t="s">
        <v>29</v>
      </c>
      <c r="AA59" s="459" t="s">
        <v>8</v>
      </c>
      <c r="AB59" s="550" t="s">
        <v>615</v>
      </c>
      <c r="AC59" s="460"/>
      <c r="AD59" s="686">
        <f t="shared" si="10"/>
        <v>6400</v>
      </c>
      <c r="AE59" s="643">
        <f t="shared" si="10"/>
        <v>0</v>
      </c>
      <c r="AF59" s="654">
        <f t="shared" si="10"/>
        <v>0</v>
      </c>
      <c r="AG59" s="181"/>
      <c r="AH59" s="181"/>
      <c r="AI59" s="147"/>
    </row>
    <row r="60" spans="1:35" x14ac:dyDescent="0.25">
      <c r="A60" s="90"/>
      <c r="B60" s="48"/>
      <c r="C60" s="79"/>
      <c r="D60" s="79"/>
      <c r="E60" s="79"/>
      <c r="F60" s="79"/>
      <c r="G60" s="81"/>
      <c r="H60" s="40"/>
      <c r="I60" s="91"/>
      <c r="J60" s="91"/>
      <c r="K60" s="91"/>
      <c r="L60" s="73"/>
      <c r="M60" s="91"/>
      <c r="N60" s="73"/>
      <c r="O60" s="92"/>
      <c r="P60" s="81"/>
      <c r="Q60" s="83"/>
      <c r="R60" s="87"/>
      <c r="S60" s="87"/>
      <c r="T60" s="87"/>
      <c r="U60" s="87"/>
      <c r="V60" s="87"/>
      <c r="X60" s="457" t="s">
        <v>42</v>
      </c>
      <c r="Y60" s="458" t="s">
        <v>63</v>
      </c>
      <c r="Z60" s="459" t="s">
        <v>29</v>
      </c>
      <c r="AA60" s="459" t="s">
        <v>8</v>
      </c>
      <c r="AB60" s="550" t="s">
        <v>615</v>
      </c>
      <c r="AC60" s="460">
        <v>800</v>
      </c>
      <c r="AD60" s="686">
        <f t="shared" si="10"/>
        <v>6400</v>
      </c>
      <c r="AE60" s="643">
        <f t="shared" si="10"/>
        <v>0</v>
      </c>
      <c r="AF60" s="654">
        <f t="shared" si="10"/>
        <v>0</v>
      </c>
      <c r="AG60" s="181"/>
      <c r="AH60" s="181"/>
      <c r="AI60" s="147"/>
    </row>
    <row r="61" spans="1:35" x14ac:dyDescent="0.25">
      <c r="A61" s="90"/>
      <c r="B61" s="48"/>
      <c r="C61" s="79"/>
      <c r="D61" s="79"/>
      <c r="E61" s="79"/>
      <c r="F61" s="79"/>
      <c r="G61" s="81"/>
      <c r="H61" s="40"/>
      <c r="I61" s="91"/>
      <c r="J61" s="91"/>
      <c r="K61" s="91"/>
      <c r="L61" s="73"/>
      <c r="M61" s="91"/>
      <c r="N61" s="73"/>
      <c r="O61" s="92"/>
      <c r="P61" s="81"/>
      <c r="Q61" s="83"/>
      <c r="R61" s="87"/>
      <c r="S61" s="87"/>
      <c r="T61" s="87"/>
      <c r="U61" s="87"/>
      <c r="V61" s="87"/>
      <c r="X61" s="457" t="s">
        <v>622</v>
      </c>
      <c r="Y61" s="458" t="s">
        <v>63</v>
      </c>
      <c r="Z61" s="459" t="s">
        <v>29</v>
      </c>
      <c r="AA61" s="459" t="s">
        <v>8</v>
      </c>
      <c r="AB61" s="550" t="s">
        <v>615</v>
      </c>
      <c r="AC61" s="460">
        <v>880</v>
      </c>
      <c r="AD61" s="686">
        <v>6400</v>
      </c>
      <c r="AE61" s="643">
        <v>0</v>
      </c>
      <c r="AF61" s="654">
        <v>0</v>
      </c>
      <c r="AG61" s="181"/>
      <c r="AH61" s="181"/>
      <c r="AI61" s="147"/>
    </row>
    <row r="62" spans="1:35" x14ac:dyDescent="0.25">
      <c r="A62" s="47"/>
      <c r="B62" s="78"/>
      <c r="C62" s="79"/>
      <c r="D62" s="79"/>
      <c r="E62" s="79"/>
      <c r="F62" s="79"/>
      <c r="G62" s="81"/>
      <c r="H62" s="81"/>
      <c r="I62" s="81"/>
      <c r="J62" s="81"/>
      <c r="K62" s="81"/>
      <c r="L62" s="73"/>
      <c r="M62" s="81"/>
      <c r="N62" s="73"/>
      <c r="O62" s="82"/>
      <c r="P62" s="81"/>
      <c r="Q62" s="83"/>
      <c r="R62" s="87"/>
      <c r="S62" s="87"/>
      <c r="T62" s="87"/>
      <c r="U62" s="87"/>
      <c r="V62" s="87"/>
      <c r="W62" s="87"/>
      <c r="X62" s="457" t="s">
        <v>2</v>
      </c>
      <c r="Y62" s="458" t="s">
        <v>63</v>
      </c>
      <c r="Z62" s="459" t="s">
        <v>29</v>
      </c>
      <c r="AA62" s="459">
        <v>11</v>
      </c>
      <c r="AB62" s="553"/>
      <c r="AC62" s="460"/>
      <c r="AD62" s="686">
        <f t="shared" ref="AD62:AF62" si="11">AD63</f>
        <v>1000</v>
      </c>
      <c r="AE62" s="643">
        <f t="shared" si="11"/>
        <v>0</v>
      </c>
      <c r="AF62" s="654">
        <f t="shared" si="11"/>
        <v>0</v>
      </c>
      <c r="AG62" s="181"/>
      <c r="AH62" s="181"/>
      <c r="AI62" s="147"/>
    </row>
    <row r="63" spans="1:35" x14ac:dyDescent="0.25">
      <c r="A63" s="90"/>
      <c r="B63" s="78"/>
      <c r="C63" s="79"/>
      <c r="D63" s="79"/>
      <c r="E63" s="79"/>
      <c r="F63" s="79"/>
      <c r="G63" s="81"/>
      <c r="H63" s="40"/>
      <c r="I63" s="91"/>
      <c r="J63" s="91"/>
      <c r="K63" s="91"/>
      <c r="L63" s="73"/>
      <c r="M63" s="91"/>
      <c r="N63" s="73"/>
      <c r="O63" s="82"/>
      <c r="P63" s="41"/>
      <c r="Q63" s="83"/>
      <c r="R63" s="84"/>
      <c r="S63" s="87"/>
      <c r="T63" s="87"/>
      <c r="U63" s="87"/>
      <c r="V63" s="87"/>
      <c r="X63" s="457" t="s">
        <v>332</v>
      </c>
      <c r="Y63" s="458" t="s">
        <v>63</v>
      </c>
      <c r="Z63" s="459" t="s">
        <v>29</v>
      </c>
      <c r="AA63" s="459">
        <v>11</v>
      </c>
      <c r="AB63" s="549" t="s">
        <v>137</v>
      </c>
      <c r="AC63" s="460"/>
      <c r="AD63" s="686">
        <f>AD64</f>
        <v>1000</v>
      </c>
      <c r="AE63" s="643">
        <f>AE64</f>
        <v>0</v>
      </c>
      <c r="AF63" s="654">
        <f>AF64</f>
        <v>0</v>
      </c>
      <c r="AG63" s="181"/>
      <c r="AH63" s="181"/>
      <c r="AI63" s="147"/>
    </row>
    <row r="64" spans="1:35" ht="31.5" x14ac:dyDescent="0.25">
      <c r="A64" s="90"/>
      <c r="B64" s="78"/>
      <c r="C64" s="79"/>
      <c r="D64" s="79"/>
      <c r="E64" s="79"/>
      <c r="F64" s="79"/>
      <c r="G64" s="81"/>
      <c r="H64" s="40"/>
      <c r="I64" s="91"/>
      <c r="J64" s="91"/>
      <c r="K64" s="91"/>
      <c r="L64" s="73"/>
      <c r="M64" s="91"/>
      <c r="N64" s="73"/>
      <c r="O64" s="82"/>
      <c r="P64" s="41"/>
      <c r="Q64" s="83"/>
      <c r="R64" s="84"/>
      <c r="S64" s="87"/>
      <c r="T64" s="87"/>
      <c r="U64" s="87"/>
      <c r="V64" s="87"/>
      <c r="X64" s="471" t="s">
        <v>325</v>
      </c>
      <c r="Y64" s="458" t="s">
        <v>63</v>
      </c>
      <c r="Z64" s="459" t="s">
        <v>29</v>
      </c>
      <c r="AA64" s="459">
        <v>11</v>
      </c>
      <c r="AB64" s="550" t="s">
        <v>326</v>
      </c>
      <c r="AC64" s="460"/>
      <c r="AD64" s="686">
        <f t="shared" ref="AD64:AF65" si="12">AD65</f>
        <v>1000</v>
      </c>
      <c r="AE64" s="643">
        <f t="shared" si="12"/>
        <v>0</v>
      </c>
      <c r="AF64" s="654">
        <f t="shared" si="12"/>
        <v>0</v>
      </c>
      <c r="AG64" s="181"/>
      <c r="AH64" s="181"/>
      <c r="AI64" s="147"/>
    </row>
    <row r="65" spans="1:35" x14ac:dyDescent="0.25">
      <c r="A65" s="90"/>
      <c r="B65" s="78"/>
      <c r="C65" s="79"/>
      <c r="D65" s="79"/>
      <c r="E65" s="79"/>
      <c r="F65" s="79"/>
      <c r="G65" s="81"/>
      <c r="H65" s="40"/>
      <c r="I65" s="91"/>
      <c r="J65" s="91"/>
      <c r="K65" s="91"/>
      <c r="L65" s="73"/>
      <c r="M65" s="91"/>
      <c r="N65" s="73"/>
      <c r="O65" s="82"/>
      <c r="P65" s="41"/>
      <c r="Q65" s="83"/>
      <c r="R65" s="84"/>
      <c r="S65" s="87"/>
      <c r="T65" s="87"/>
      <c r="U65" s="87"/>
      <c r="V65" s="87"/>
      <c r="X65" s="457" t="s">
        <v>42</v>
      </c>
      <c r="Y65" s="458" t="s">
        <v>63</v>
      </c>
      <c r="Z65" s="459" t="s">
        <v>29</v>
      </c>
      <c r="AA65" s="459">
        <v>11</v>
      </c>
      <c r="AB65" s="550" t="s">
        <v>326</v>
      </c>
      <c r="AC65" s="460">
        <v>800</v>
      </c>
      <c r="AD65" s="686">
        <f t="shared" si="12"/>
        <v>1000</v>
      </c>
      <c r="AE65" s="643">
        <f t="shared" si="12"/>
        <v>0</v>
      </c>
      <c r="AF65" s="654">
        <f t="shared" si="12"/>
        <v>0</v>
      </c>
      <c r="AG65" s="181"/>
      <c r="AH65" s="181"/>
      <c r="AI65" s="147"/>
    </row>
    <row r="66" spans="1:35" x14ac:dyDescent="0.25">
      <c r="A66" s="90"/>
      <c r="B66" s="7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82"/>
      <c r="P66" s="41"/>
      <c r="Q66" s="83"/>
      <c r="R66" s="84"/>
      <c r="S66" s="87"/>
      <c r="T66" s="87"/>
      <c r="U66" s="87"/>
      <c r="V66" s="87"/>
      <c r="X66" s="457" t="s">
        <v>136</v>
      </c>
      <c r="Y66" s="458" t="s">
        <v>63</v>
      </c>
      <c r="Z66" s="459" t="s">
        <v>29</v>
      </c>
      <c r="AA66" s="459">
        <v>11</v>
      </c>
      <c r="AB66" s="550" t="s">
        <v>326</v>
      </c>
      <c r="AC66" s="460">
        <v>870</v>
      </c>
      <c r="AD66" s="686">
        <v>1000</v>
      </c>
      <c r="AE66" s="643">
        <v>0</v>
      </c>
      <c r="AF66" s="654">
        <v>0</v>
      </c>
      <c r="AG66" s="181"/>
      <c r="AH66" s="181"/>
      <c r="AI66" s="147"/>
    </row>
    <row r="67" spans="1:35" x14ac:dyDescent="0.25">
      <c r="A67" s="47"/>
      <c r="B67" s="78"/>
      <c r="C67" s="79"/>
      <c r="D67" s="79"/>
      <c r="E67" s="79"/>
      <c r="F67" s="79"/>
      <c r="G67" s="81"/>
      <c r="H67" s="81"/>
      <c r="I67" s="81"/>
      <c r="J67" s="81"/>
      <c r="K67" s="81"/>
      <c r="L67" s="73"/>
      <c r="M67" s="81"/>
      <c r="N67" s="73"/>
      <c r="O67" s="82"/>
      <c r="P67" s="81"/>
      <c r="Q67" s="83"/>
      <c r="R67" s="87"/>
      <c r="S67" s="87"/>
      <c r="T67" s="87"/>
      <c r="U67" s="87"/>
      <c r="V67" s="87"/>
      <c r="W67" s="87"/>
      <c r="X67" s="457" t="s">
        <v>14</v>
      </c>
      <c r="Y67" s="458" t="s">
        <v>63</v>
      </c>
      <c r="Z67" s="459" t="s">
        <v>29</v>
      </c>
      <c r="AA67" s="459">
        <v>13</v>
      </c>
      <c r="AB67" s="553"/>
      <c r="AC67" s="460"/>
      <c r="AD67" s="686">
        <f>AD68+AD105+AD111+AD117</f>
        <v>181329.09999999998</v>
      </c>
      <c r="AE67" s="643">
        <f>AE68+AE105+AE111+AE117</f>
        <v>121451.40000000001</v>
      </c>
      <c r="AF67" s="654">
        <f>AF68+AF105+AF111+AF117</f>
        <v>106996.2</v>
      </c>
      <c r="AG67" s="181"/>
      <c r="AH67" s="181"/>
      <c r="AI67" s="147"/>
    </row>
    <row r="68" spans="1:35" x14ac:dyDescent="0.25">
      <c r="A68" s="93"/>
      <c r="B68" s="78"/>
      <c r="C68" s="79"/>
      <c r="D68" s="79"/>
      <c r="E68" s="80"/>
      <c r="F68" s="79"/>
      <c r="G68" s="79"/>
      <c r="H68" s="94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63" t="s">
        <v>186</v>
      </c>
      <c r="Y68" s="458" t="s">
        <v>63</v>
      </c>
      <c r="Z68" s="459" t="s">
        <v>29</v>
      </c>
      <c r="AA68" s="459">
        <v>13</v>
      </c>
      <c r="AB68" s="550" t="s">
        <v>112</v>
      </c>
      <c r="AC68" s="460"/>
      <c r="AD68" s="686">
        <f>AD69+AD80</f>
        <v>128074.19999999998</v>
      </c>
      <c r="AE68" s="643">
        <f>AE69+AE80</f>
        <v>65198.8</v>
      </c>
      <c r="AF68" s="654">
        <f>AF69+AF80</f>
        <v>51373.700000000004</v>
      </c>
      <c r="AG68" s="181"/>
      <c r="AH68" s="181"/>
      <c r="AI68" s="147"/>
    </row>
    <row r="69" spans="1:35" x14ac:dyDescent="0.25">
      <c r="A69" s="93"/>
      <c r="B69" s="78"/>
      <c r="C69" s="79"/>
      <c r="D69" s="79"/>
      <c r="E69" s="80"/>
      <c r="F69" s="79"/>
      <c r="G69" s="79"/>
      <c r="H69" s="94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672" t="s">
        <v>530</v>
      </c>
      <c r="Y69" s="458" t="s">
        <v>63</v>
      </c>
      <c r="Z69" s="459" t="s">
        <v>29</v>
      </c>
      <c r="AA69" s="459">
        <v>13</v>
      </c>
      <c r="AB69" s="550" t="s">
        <v>113</v>
      </c>
      <c r="AC69" s="460"/>
      <c r="AD69" s="686">
        <f>AD70+AD76</f>
        <v>14155.699999999999</v>
      </c>
      <c r="AE69" s="643">
        <f>AE70+AE76</f>
        <v>14155.699999999999</v>
      </c>
      <c r="AF69" s="654">
        <f>AF70+AF76</f>
        <v>328.6</v>
      </c>
      <c r="AG69" s="181"/>
      <c r="AH69" s="181"/>
      <c r="AI69" s="147"/>
    </row>
    <row r="70" spans="1:35" ht="31.5" x14ac:dyDescent="0.25">
      <c r="A70" s="93"/>
      <c r="B70" s="78"/>
      <c r="C70" s="79"/>
      <c r="D70" s="79"/>
      <c r="E70" s="80"/>
      <c r="F70" s="79"/>
      <c r="G70" s="79"/>
      <c r="H70" s="94"/>
      <c r="I70" s="91"/>
      <c r="J70" s="91"/>
      <c r="K70" s="91"/>
      <c r="L70" s="73"/>
      <c r="M70" s="91"/>
      <c r="N70" s="73"/>
      <c r="O70" s="82"/>
      <c r="P70" s="41"/>
      <c r="Q70" s="83"/>
      <c r="R70" s="84"/>
      <c r="S70" s="87"/>
      <c r="T70" s="87"/>
      <c r="U70" s="87"/>
      <c r="V70" s="87"/>
      <c r="X70" s="472" t="s">
        <v>182</v>
      </c>
      <c r="Y70" s="458" t="s">
        <v>63</v>
      </c>
      <c r="Z70" s="459" t="s">
        <v>29</v>
      </c>
      <c r="AA70" s="459">
        <v>13</v>
      </c>
      <c r="AB70" s="550" t="s">
        <v>183</v>
      </c>
      <c r="AC70" s="460"/>
      <c r="AD70" s="686">
        <f>AD71</f>
        <v>13827.099999999999</v>
      </c>
      <c r="AE70" s="643">
        <f>AE71</f>
        <v>13827.099999999999</v>
      </c>
      <c r="AF70" s="654">
        <f>AF71</f>
        <v>0</v>
      </c>
      <c r="AG70" s="181"/>
      <c r="AH70" s="181"/>
      <c r="AI70" s="147"/>
    </row>
    <row r="71" spans="1:35" ht="34.5" customHeight="1" x14ac:dyDescent="0.25">
      <c r="A71" s="93"/>
      <c r="B71" s="78"/>
      <c r="C71" s="79"/>
      <c r="D71" s="79"/>
      <c r="E71" s="80"/>
      <c r="F71" s="79"/>
      <c r="G71" s="79"/>
      <c r="H71" s="94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71" t="s">
        <v>780</v>
      </c>
      <c r="Y71" s="458" t="s">
        <v>63</v>
      </c>
      <c r="Z71" s="459" t="s">
        <v>29</v>
      </c>
      <c r="AA71" s="459">
        <v>13</v>
      </c>
      <c r="AB71" s="550" t="s">
        <v>185</v>
      </c>
      <c r="AC71" s="488"/>
      <c r="AD71" s="686">
        <f>AD74+AD72</f>
        <v>13827.099999999999</v>
      </c>
      <c r="AE71" s="643">
        <f t="shared" ref="AE71:AF71" si="13">AE74+AE72</f>
        <v>13827.099999999999</v>
      </c>
      <c r="AF71" s="654">
        <f t="shared" si="13"/>
        <v>0</v>
      </c>
      <c r="AG71" s="181"/>
      <c r="AH71" s="181"/>
      <c r="AI71" s="147"/>
    </row>
    <row r="72" spans="1:35" x14ac:dyDescent="0.25">
      <c r="A72" s="93"/>
      <c r="B72" s="78"/>
      <c r="C72" s="79"/>
      <c r="D72" s="79"/>
      <c r="E72" s="80"/>
      <c r="F72" s="79"/>
      <c r="G72" s="79"/>
      <c r="H72" s="94"/>
      <c r="I72" s="91"/>
      <c r="J72" s="91"/>
      <c r="K72" s="91"/>
      <c r="L72" s="73"/>
      <c r="M72" s="91"/>
      <c r="N72" s="73"/>
      <c r="O72" s="82"/>
      <c r="P72" s="41"/>
      <c r="Q72" s="83"/>
      <c r="R72" s="84"/>
      <c r="S72" s="87"/>
      <c r="T72" s="87"/>
      <c r="U72" s="87"/>
      <c r="V72" s="87"/>
      <c r="X72" s="457" t="s">
        <v>97</v>
      </c>
      <c r="Y72" s="458" t="s">
        <v>63</v>
      </c>
      <c r="Z72" s="459" t="s">
        <v>29</v>
      </c>
      <c r="AA72" s="459">
        <v>13</v>
      </c>
      <c r="AB72" s="550" t="s">
        <v>185</v>
      </c>
      <c r="AC72" s="460">
        <v>300</v>
      </c>
      <c r="AD72" s="686">
        <f>AD73</f>
        <v>2279.1999999999998</v>
      </c>
      <c r="AE72" s="643">
        <f>AE73</f>
        <v>2279.1999999999998</v>
      </c>
      <c r="AF72" s="654">
        <f>AF73</f>
        <v>0</v>
      </c>
      <c r="AG72" s="181"/>
      <c r="AH72" s="181"/>
      <c r="AI72" s="147"/>
    </row>
    <row r="73" spans="1:3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57" t="s">
        <v>421</v>
      </c>
      <c r="Y73" s="458" t="s">
        <v>63</v>
      </c>
      <c r="Z73" s="459" t="s">
        <v>29</v>
      </c>
      <c r="AA73" s="459">
        <v>13</v>
      </c>
      <c r="AB73" s="550" t="s">
        <v>185</v>
      </c>
      <c r="AC73" s="460">
        <v>360</v>
      </c>
      <c r="AD73" s="686">
        <v>2279.1999999999998</v>
      </c>
      <c r="AE73" s="643">
        <v>2279.1999999999998</v>
      </c>
      <c r="AF73" s="654">
        <v>0</v>
      </c>
      <c r="AG73" s="181"/>
      <c r="AH73" s="181"/>
      <c r="AI73" s="147"/>
    </row>
    <row r="74" spans="1:35" ht="31.5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457" t="s">
        <v>60</v>
      </c>
      <c r="Y74" s="458" t="s">
        <v>63</v>
      </c>
      <c r="Z74" s="459" t="s">
        <v>29</v>
      </c>
      <c r="AA74" s="459">
        <v>13</v>
      </c>
      <c r="AB74" s="550" t="s">
        <v>185</v>
      </c>
      <c r="AC74" s="460">
        <v>600</v>
      </c>
      <c r="AD74" s="686">
        <f>AD75</f>
        <v>11547.9</v>
      </c>
      <c r="AE74" s="643">
        <f>AE75</f>
        <v>11547.9</v>
      </c>
      <c r="AF74" s="654">
        <f>AF75</f>
        <v>0</v>
      </c>
      <c r="AG74" s="181"/>
      <c r="AH74" s="181"/>
      <c r="AI74" s="147"/>
    </row>
    <row r="75" spans="1:3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57" t="s">
        <v>61</v>
      </c>
      <c r="Y75" s="458" t="s">
        <v>63</v>
      </c>
      <c r="Z75" s="459" t="s">
        <v>29</v>
      </c>
      <c r="AA75" s="459">
        <v>13</v>
      </c>
      <c r="AB75" s="550" t="s">
        <v>185</v>
      </c>
      <c r="AC75" s="460">
        <v>610</v>
      </c>
      <c r="AD75" s="686">
        <v>11547.9</v>
      </c>
      <c r="AE75" s="643">
        <v>11547.9</v>
      </c>
      <c r="AF75" s="654">
        <v>0</v>
      </c>
      <c r="AG75" s="181"/>
      <c r="AH75" s="181"/>
      <c r="AI75" s="147"/>
    </row>
    <row r="76" spans="1:35" ht="47.25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72" t="s">
        <v>727</v>
      </c>
      <c r="Y76" s="458" t="s">
        <v>63</v>
      </c>
      <c r="Z76" s="459" t="s">
        <v>29</v>
      </c>
      <c r="AA76" s="459">
        <v>13</v>
      </c>
      <c r="AB76" s="550" t="s">
        <v>187</v>
      </c>
      <c r="AC76" s="476"/>
      <c r="AD76" s="686">
        <f>AD77</f>
        <v>328.6</v>
      </c>
      <c r="AE76" s="643">
        <f>AE77</f>
        <v>328.6</v>
      </c>
      <c r="AF76" s="654">
        <f>AF77</f>
        <v>328.6</v>
      </c>
      <c r="AG76" s="181"/>
      <c r="AH76" s="181"/>
      <c r="AI76" s="147"/>
    </row>
    <row r="77" spans="1:35" ht="47.25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472" t="s">
        <v>611</v>
      </c>
      <c r="Y77" s="458" t="s">
        <v>63</v>
      </c>
      <c r="Z77" s="459" t="s">
        <v>29</v>
      </c>
      <c r="AA77" s="459">
        <v>13</v>
      </c>
      <c r="AB77" s="550" t="s">
        <v>610</v>
      </c>
      <c r="AC77" s="476"/>
      <c r="AD77" s="686">
        <f>AD78</f>
        <v>328.6</v>
      </c>
      <c r="AE77" s="643">
        <f t="shared" ref="AE77:AF77" si="14">AE78</f>
        <v>328.6</v>
      </c>
      <c r="AF77" s="654">
        <f t="shared" si="14"/>
        <v>328.6</v>
      </c>
      <c r="AG77" s="181"/>
      <c r="AH77" s="181"/>
      <c r="AI77" s="147"/>
    </row>
    <row r="78" spans="1:35" ht="47.25" x14ac:dyDescent="0.25">
      <c r="A78" s="93"/>
      <c r="B78" s="78"/>
      <c r="C78" s="79"/>
      <c r="D78" s="79"/>
      <c r="E78" s="80"/>
      <c r="F78" s="79"/>
      <c r="G78" s="79"/>
      <c r="H78" s="94"/>
      <c r="I78" s="91"/>
      <c r="J78" s="91"/>
      <c r="K78" s="91"/>
      <c r="L78" s="73"/>
      <c r="M78" s="91"/>
      <c r="N78" s="73"/>
      <c r="O78" s="82"/>
      <c r="P78" s="41"/>
      <c r="Q78" s="83"/>
      <c r="R78" s="84"/>
      <c r="S78" s="87"/>
      <c r="T78" s="87"/>
      <c r="U78" s="87"/>
      <c r="V78" s="87"/>
      <c r="X78" s="457" t="s">
        <v>41</v>
      </c>
      <c r="Y78" s="458" t="s">
        <v>63</v>
      </c>
      <c r="Z78" s="459" t="s">
        <v>29</v>
      </c>
      <c r="AA78" s="459">
        <v>13</v>
      </c>
      <c r="AB78" s="550" t="s">
        <v>610</v>
      </c>
      <c r="AC78" s="476">
        <v>100</v>
      </c>
      <c r="AD78" s="686">
        <f>AD79</f>
        <v>328.6</v>
      </c>
      <c r="AE78" s="643">
        <f>AE79</f>
        <v>328.6</v>
      </c>
      <c r="AF78" s="654">
        <f>AF79</f>
        <v>328.6</v>
      </c>
      <c r="AG78" s="181"/>
      <c r="AH78" s="181"/>
      <c r="AI78" s="147"/>
    </row>
    <row r="79" spans="1:3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667" t="s">
        <v>96</v>
      </c>
      <c r="Y79" s="458" t="s">
        <v>63</v>
      </c>
      <c r="Z79" s="459" t="s">
        <v>29</v>
      </c>
      <c r="AA79" s="459">
        <v>13</v>
      </c>
      <c r="AB79" s="550" t="s">
        <v>610</v>
      </c>
      <c r="AC79" s="476">
        <v>120</v>
      </c>
      <c r="AD79" s="686">
        <v>328.6</v>
      </c>
      <c r="AE79" s="643">
        <v>328.6</v>
      </c>
      <c r="AF79" s="654">
        <v>328.6</v>
      </c>
      <c r="AG79" s="181"/>
      <c r="AH79" s="181"/>
      <c r="AI79" s="147"/>
    </row>
    <row r="80" spans="1:3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667" t="s">
        <v>635</v>
      </c>
      <c r="Y80" s="458" t="s">
        <v>63</v>
      </c>
      <c r="Z80" s="459" t="s">
        <v>29</v>
      </c>
      <c r="AA80" s="459">
        <v>13</v>
      </c>
      <c r="AB80" s="550" t="s">
        <v>190</v>
      </c>
      <c r="AC80" s="476"/>
      <c r="AD80" s="686">
        <f>AD81+AD101</f>
        <v>113918.49999999999</v>
      </c>
      <c r="AE80" s="643">
        <f t="shared" ref="AE80:AF80" si="15">AE81+AE101</f>
        <v>51043.100000000006</v>
      </c>
      <c r="AF80" s="654">
        <f t="shared" si="15"/>
        <v>51045.100000000006</v>
      </c>
      <c r="AG80" s="181"/>
      <c r="AH80" s="181"/>
      <c r="AI80" s="147"/>
    </row>
    <row r="81" spans="1:35" ht="31.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63" t="s">
        <v>191</v>
      </c>
      <c r="Y81" s="458" t="s">
        <v>63</v>
      </c>
      <c r="Z81" s="459" t="s">
        <v>29</v>
      </c>
      <c r="AA81" s="459">
        <v>13</v>
      </c>
      <c r="AB81" s="550" t="s">
        <v>192</v>
      </c>
      <c r="AC81" s="460"/>
      <c r="AD81" s="686">
        <f>AD82+AD85+AD90</f>
        <v>113837.29999999999</v>
      </c>
      <c r="AE81" s="643">
        <f>AE82+AE85+AE90</f>
        <v>50960.200000000004</v>
      </c>
      <c r="AF81" s="654">
        <f>AF82+AF85+AF90</f>
        <v>50960.200000000004</v>
      </c>
      <c r="AG81" s="181"/>
      <c r="AH81" s="181"/>
      <c r="AI81" s="147"/>
    </row>
    <row r="82" spans="1:35" x14ac:dyDescent="0.25">
      <c r="A82" s="89"/>
      <c r="B82" s="78"/>
      <c r="C82" s="79"/>
      <c r="D82" s="79"/>
      <c r="E82" s="80"/>
      <c r="F82" s="79"/>
      <c r="G82" s="81"/>
      <c r="H82" s="81"/>
      <c r="I82" s="81"/>
      <c r="J82" s="81"/>
      <c r="K82" s="81"/>
      <c r="L82" s="73"/>
      <c r="M82" s="81"/>
      <c r="N82" s="73"/>
      <c r="O82" s="82"/>
      <c r="P82" s="81"/>
      <c r="Q82" s="83"/>
      <c r="R82" s="87"/>
      <c r="S82" s="87"/>
      <c r="T82" s="87"/>
      <c r="U82" s="87"/>
      <c r="V82" s="87"/>
      <c r="W82" s="87"/>
      <c r="X82" s="471" t="s">
        <v>223</v>
      </c>
      <c r="Y82" s="473" t="s">
        <v>63</v>
      </c>
      <c r="Z82" s="459" t="s">
        <v>29</v>
      </c>
      <c r="AA82" s="459">
        <v>13</v>
      </c>
      <c r="AB82" s="552" t="s">
        <v>224</v>
      </c>
      <c r="AC82" s="460"/>
      <c r="AD82" s="686">
        <f>AD84</f>
        <v>160</v>
      </c>
      <c r="AE82" s="643">
        <f>AE84</f>
        <v>160</v>
      </c>
      <c r="AF82" s="654">
        <f>AF84</f>
        <v>160</v>
      </c>
      <c r="AG82" s="181"/>
      <c r="AH82" s="181"/>
      <c r="AI82" s="147"/>
    </row>
    <row r="83" spans="1:35" x14ac:dyDescent="0.25">
      <c r="A83" s="89"/>
      <c r="B83" s="78"/>
      <c r="C83" s="79"/>
      <c r="D83" s="79"/>
      <c r="E83" s="80"/>
      <c r="F83" s="79"/>
      <c r="G83" s="81"/>
      <c r="H83" s="81"/>
      <c r="I83" s="81"/>
      <c r="J83" s="81"/>
      <c r="K83" s="81"/>
      <c r="L83" s="73"/>
      <c r="M83" s="81"/>
      <c r="N83" s="73"/>
      <c r="O83" s="82"/>
      <c r="P83" s="81"/>
      <c r="Q83" s="83"/>
      <c r="R83" s="87"/>
      <c r="S83" s="87"/>
      <c r="T83" s="87"/>
      <c r="U83" s="87"/>
      <c r="V83" s="87"/>
      <c r="W83" s="87"/>
      <c r="X83" s="457" t="s">
        <v>42</v>
      </c>
      <c r="Y83" s="458" t="s">
        <v>63</v>
      </c>
      <c r="Z83" s="459" t="s">
        <v>29</v>
      </c>
      <c r="AA83" s="459">
        <v>13</v>
      </c>
      <c r="AB83" s="552" t="s">
        <v>224</v>
      </c>
      <c r="AC83" s="460">
        <v>800</v>
      </c>
      <c r="AD83" s="686">
        <f>AD84</f>
        <v>160</v>
      </c>
      <c r="AE83" s="643">
        <f>AE84</f>
        <v>160</v>
      </c>
      <c r="AF83" s="654">
        <f>AF84</f>
        <v>160</v>
      </c>
      <c r="AG83" s="181"/>
      <c r="AH83" s="181"/>
      <c r="AI83" s="147"/>
    </row>
    <row r="84" spans="1:35" x14ac:dyDescent="0.25">
      <c r="A84" s="90"/>
      <c r="B84" s="78"/>
      <c r="C84" s="79"/>
      <c r="D84" s="79"/>
      <c r="E84" s="80"/>
      <c r="F84" s="79"/>
      <c r="G84" s="81"/>
      <c r="H84" s="40"/>
      <c r="I84" s="91"/>
      <c r="J84" s="91"/>
      <c r="K84" s="91"/>
      <c r="L84" s="73"/>
      <c r="M84" s="91"/>
      <c r="N84" s="73"/>
      <c r="O84" s="82"/>
      <c r="P84" s="81"/>
      <c r="Q84" s="83"/>
      <c r="R84" s="84"/>
      <c r="S84" s="87"/>
      <c r="T84" s="87"/>
      <c r="U84" s="87"/>
      <c r="V84" s="87"/>
      <c r="X84" s="457" t="s">
        <v>57</v>
      </c>
      <c r="Y84" s="458" t="s">
        <v>63</v>
      </c>
      <c r="Z84" s="459" t="s">
        <v>29</v>
      </c>
      <c r="AA84" s="459">
        <v>13</v>
      </c>
      <c r="AB84" s="552" t="s">
        <v>224</v>
      </c>
      <c r="AC84" s="460">
        <v>850</v>
      </c>
      <c r="AD84" s="686">
        <v>160</v>
      </c>
      <c r="AE84" s="643">
        <v>160</v>
      </c>
      <c r="AF84" s="654">
        <v>160</v>
      </c>
      <c r="AG84" s="181"/>
      <c r="AH84" s="181"/>
      <c r="AI84" s="147"/>
    </row>
    <row r="85" spans="1:35" ht="31.5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71" t="s">
        <v>551</v>
      </c>
      <c r="Y85" s="458" t="s">
        <v>63</v>
      </c>
      <c r="Z85" s="459" t="s">
        <v>29</v>
      </c>
      <c r="AA85" s="459">
        <v>13</v>
      </c>
      <c r="AB85" s="552" t="s">
        <v>550</v>
      </c>
      <c r="AC85" s="460"/>
      <c r="AD85" s="686">
        <f>AD86+AD88</f>
        <v>16690.099999999999</v>
      </c>
      <c r="AE85" s="643">
        <f>AE86+AE88</f>
        <v>13813</v>
      </c>
      <c r="AF85" s="654">
        <f>AF86+AF88</f>
        <v>13813</v>
      </c>
      <c r="AG85" s="181"/>
      <c r="AH85" s="181"/>
      <c r="AI85" s="147"/>
    </row>
    <row r="86" spans="1:35" ht="47.2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457" t="s">
        <v>41</v>
      </c>
      <c r="Y86" s="458" t="s">
        <v>63</v>
      </c>
      <c r="Z86" s="459" t="s">
        <v>29</v>
      </c>
      <c r="AA86" s="459">
        <v>13</v>
      </c>
      <c r="AB86" s="552" t="s">
        <v>550</v>
      </c>
      <c r="AC86" s="479" t="s">
        <v>127</v>
      </c>
      <c r="AD86" s="686">
        <f>AD87</f>
        <v>15778.8</v>
      </c>
      <c r="AE86" s="643">
        <f>AE87</f>
        <v>12901.7</v>
      </c>
      <c r="AF86" s="654">
        <f>AF87</f>
        <v>12901.7</v>
      </c>
      <c r="AG86" s="181"/>
      <c r="AH86" s="181"/>
      <c r="AI86" s="147"/>
    </row>
    <row r="87" spans="1:35" x14ac:dyDescent="0.25">
      <c r="A87" s="93"/>
      <c r="B87" s="78"/>
      <c r="C87" s="79"/>
      <c r="D87" s="79"/>
      <c r="E87" s="80"/>
      <c r="F87" s="79"/>
      <c r="G87" s="79"/>
      <c r="H87" s="94"/>
      <c r="I87" s="91"/>
      <c r="J87" s="91"/>
      <c r="K87" s="91"/>
      <c r="L87" s="73"/>
      <c r="M87" s="91"/>
      <c r="N87" s="73"/>
      <c r="O87" s="82"/>
      <c r="P87" s="41"/>
      <c r="Q87" s="83"/>
      <c r="R87" s="84"/>
      <c r="S87" s="87"/>
      <c r="T87" s="87"/>
      <c r="U87" s="87"/>
      <c r="V87" s="87"/>
      <c r="X87" s="457" t="s">
        <v>68</v>
      </c>
      <c r="Y87" s="458" t="s">
        <v>63</v>
      </c>
      <c r="Z87" s="459" t="s">
        <v>29</v>
      </c>
      <c r="AA87" s="459">
        <v>13</v>
      </c>
      <c r="AB87" s="552" t="s">
        <v>550</v>
      </c>
      <c r="AC87" s="479" t="s">
        <v>128</v>
      </c>
      <c r="AD87" s="686">
        <v>15778.8</v>
      </c>
      <c r="AE87" s="643">
        <v>12901.7</v>
      </c>
      <c r="AF87" s="654">
        <v>12901.7</v>
      </c>
      <c r="AG87" s="181"/>
      <c r="AH87" s="181"/>
      <c r="AI87" s="147"/>
    </row>
    <row r="88" spans="1:35" x14ac:dyDescent="0.25">
      <c r="A88" s="93"/>
      <c r="B88" s="78"/>
      <c r="C88" s="79"/>
      <c r="D88" s="79"/>
      <c r="E88" s="80"/>
      <c r="F88" s="79"/>
      <c r="G88" s="79"/>
      <c r="H88" s="94"/>
      <c r="I88" s="91"/>
      <c r="J88" s="91"/>
      <c r="K88" s="91"/>
      <c r="L88" s="73"/>
      <c r="M88" s="91"/>
      <c r="N88" s="73"/>
      <c r="O88" s="82"/>
      <c r="P88" s="41"/>
      <c r="Q88" s="83"/>
      <c r="R88" s="84"/>
      <c r="S88" s="87"/>
      <c r="T88" s="87"/>
      <c r="U88" s="87"/>
      <c r="V88" s="87"/>
      <c r="X88" s="457" t="s">
        <v>120</v>
      </c>
      <c r="Y88" s="458" t="s">
        <v>63</v>
      </c>
      <c r="Z88" s="459" t="s">
        <v>29</v>
      </c>
      <c r="AA88" s="459">
        <v>13</v>
      </c>
      <c r="AB88" s="552" t="s">
        <v>550</v>
      </c>
      <c r="AC88" s="479" t="s">
        <v>37</v>
      </c>
      <c r="AD88" s="686">
        <f>AD89</f>
        <v>911.3</v>
      </c>
      <c r="AE88" s="643">
        <f>AE89</f>
        <v>911.3</v>
      </c>
      <c r="AF88" s="654">
        <f>AF89</f>
        <v>911.3</v>
      </c>
      <c r="AG88" s="181"/>
      <c r="AH88" s="181"/>
      <c r="AI88" s="147"/>
    </row>
    <row r="89" spans="1:35" ht="31.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457" t="s">
        <v>52</v>
      </c>
      <c r="Y89" s="458" t="s">
        <v>63</v>
      </c>
      <c r="Z89" s="459" t="s">
        <v>29</v>
      </c>
      <c r="AA89" s="459">
        <v>13</v>
      </c>
      <c r="AB89" s="552" t="s">
        <v>550</v>
      </c>
      <c r="AC89" s="479" t="s">
        <v>65</v>
      </c>
      <c r="AD89" s="686">
        <v>911.3</v>
      </c>
      <c r="AE89" s="643">
        <v>911.3</v>
      </c>
      <c r="AF89" s="654">
        <v>911.3</v>
      </c>
      <c r="AG89" s="181"/>
      <c r="AH89" s="181"/>
      <c r="AI89" s="147"/>
    </row>
    <row r="90" spans="1:35" ht="31.5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71" t="s">
        <v>203</v>
      </c>
      <c r="Y90" s="458" t="s">
        <v>63</v>
      </c>
      <c r="Z90" s="459" t="s">
        <v>29</v>
      </c>
      <c r="AA90" s="459">
        <v>13</v>
      </c>
      <c r="AB90" s="552" t="s">
        <v>204</v>
      </c>
      <c r="AC90" s="460"/>
      <c r="AD90" s="686">
        <f>AD91+AD96</f>
        <v>96987.199999999983</v>
      </c>
      <c r="AE90" s="643">
        <f>AE91+AE96</f>
        <v>36987.200000000004</v>
      </c>
      <c r="AF90" s="654">
        <f>AF91+AF96</f>
        <v>36987.200000000004</v>
      </c>
      <c r="AG90" s="181"/>
      <c r="AH90" s="181"/>
      <c r="AI90" s="147"/>
    </row>
    <row r="91" spans="1:35" ht="47.25" x14ac:dyDescent="0.25">
      <c r="A91" s="93"/>
      <c r="B91" s="78"/>
      <c r="C91" s="79"/>
      <c r="D91" s="79"/>
      <c r="E91" s="80"/>
      <c r="F91" s="79"/>
      <c r="G91" s="79"/>
      <c r="H91" s="94"/>
      <c r="I91" s="91"/>
      <c r="J91" s="91"/>
      <c r="K91" s="91"/>
      <c r="L91" s="73"/>
      <c r="M91" s="91"/>
      <c r="N91" s="73"/>
      <c r="O91" s="82"/>
      <c r="P91" s="41"/>
      <c r="Q91" s="83"/>
      <c r="R91" s="84"/>
      <c r="S91" s="87"/>
      <c r="T91" s="87"/>
      <c r="U91" s="87"/>
      <c r="V91" s="87"/>
      <c r="X91" s="457" t="s">
        <v>219</v>
      </c>
      <c r="Y91" s="458" t="s">
        <v>63</v>
      </c>
      <c r="Z91" s="459" t="s">
        <v>29</v>
      </c>
      <c r="AA91" s="459">
        <v>13</v>
      </c>
      <c r="AB91" s="552" t="s">
        <v>220</v>
      </c>
      <c r="AC91" s="479"/>
      <c r="AD91" s="686">
        <f>AD92+AD94</f>
        <v>77679.599999999991</v>
      </c>
      <c r="AE91" s="643">
        <f>AE92+AE94</f>
        <v>27679.600000000002</v>
      </c>
      <c r="AF91" s="654">
        <f>AF92+AF94</f>
        <v>27679.600000000002</v>
      </c>
      <c r="AG91" s="181"/>
      <c r="AH91" s="181"/>
      <c r="AI91" s="147"/>
    </row>
    <row r="92" spans="1:35" ht="47.2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457" t="s">
        <v>41</v>
      </c>
      <c r="Y92" s="458" t="s">
        <v>63</v>
      </c>
      <c r="Z92" s="459" t="s">
        <v>29</v>
      </c>
      <c r="AA92" s="459">
        <v>13</v>
      </c>
      <c r="AB92" s="552" t="s">
        <v>220</v>
      </c>
      <c r="AC92" s="479" t="s">
        <v>127</v>
      </c>
      <c r="AD92" s="686">
        <f>AD93</f>
        <v>76937.7</v>
      </c>
      <c r="AE92" s="643">
        <f>AE93</f>
        <v>26937.7</v>
      </c>
      <c r="AF92" s="654">
        <f>AF93</f>
        <v>26937.7</v>
      </c>
      <c r="AG92" s="181"/>
      <c r="AH92" s="181"/>
      <c r="AI92" s="147"/>
    </row>
    <row r="93" spans="1:35" x14ac:dyDescent="0.25">
      <c r="A93" s="93"/>
      <c r="B93" s="78"/>
      <c r="C93" s="79"/>
      <c r="D93" s="79"/>
      <c r="E93" s="80"/>
      <c r="F93" s="79"/>
      <c r="G93" s="79"/>
      <c r="H93" s="94"/>
      <c r="I93" s="91"/>
      <c r="J93" s="91"/>
      <c r="K93" s="91"/>
      <c r="L93" s="73"/>
      <c r="M93" s="91"/>
      <c r="N93" s="73"/>
      <c r="O93" s="82"/>
      <c r="P93" s="41"/>
      <c r="Q93" s="83"/>
      <c r="R93" s="84"/>
      <c r="S93" s="87"/>
      <c r="T93" s="87"/>
      <c r="U93" s="87"/>
      <c r="V93" s="87"/>
      <c r="X93" s="457" t="s">
        <v>68</v>
      </c>
      <c r="Y93" s="458" t="s">
        <v>63</v>
      </c>
      <c r="Z93" s="459" t="s">
        <v>29</v>
      </c>
      <c r="AA93" s="459">
        <v>13</v>
      </c>
      <c r="AB93" s="552" t="s">
        <v>220</v>
      </c>
      <c r="AC93" s="479" t="s">
        <v>128</v>
      </c>
      <c r="AD93" s="686">
        <v>76937.7</v>
      </c>
      <c r="AE93" s="643">
        <v>26937.7</v>
      </c>
      <c r="AF93" s="654">
        <v>26937.7</v>
      </c>
      <c r="AG93" s="181"/>
      <c r="AH93" s="181"/>
      <c r="AI93" s="147"/>
    </row>
    <row r="94" spans="1:3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57" t="s">
        <v>120</v>
      </c>
      <c r="Y94" s="458" t="s">
        <v>63</v>
      </c>
      <c r="Z94" s="459" t="s">
        <v>29</v>
      </c>
      <c r="AA94" s="459">
        <v>13</v>
      </c>
      <c r="AB94" s="552" t="s">
        <v>220</v>
      </c>
      <c r="AC94" s="479" t="s">
        <v>37</v>
      </c>
      <c r="AD94" s="686">
        <f>AD95</f>
        <v>741.9</v>
      </c>
      <c r="AE94" s="643">
        <f>AE95</f>
        <v>741.9</v>
      </c>
      <c r="AF94" s="654">
        <f>AF95</f>
        <v>741.9</v>
      </c>
      <c r="AG94" s="181"/>
      <c r="AH94" s="181"/>
      <c r="AI94" s="147"/>
    </row>
    <row r="95" spans="1:35" ht="31.5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57" t="s">
        <v>52</v>
      </c>
      <c r="Y95" s="458" t="s">
        <v>63</v>
      </c>
      <c r="Z95" s="459" t="s">
        <v>29</v>
      </c>
      <c r="AA95" s="459">
        <v>13</v>
      </c>
      <c r="AB95" s="552" t="s">
        <v>220</v>
      </c>
      <c r="AC95" s="479" t="s">
        <v>65</v>
      </c>
      <c r="AD95" s="686">
        <v>741.9</v>
      </c>
      <c r="AE95" s="643">
        <v>741.9</v>
      </c>
      <c r="AF95" s="654">
        <v>741.9</v>
      </c>
      <c r="AG95" s="181"/>
      <c r="AH95" s="181"/>
      <c r="AI95" s="147"/>
    </row>
    <row r="96" spans="1:35" ht="47.2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57" t="s">
        <v>384</v>
      </c>
      <c r="Y96" s="458" t="s">
        <v>63</v>
      </c>
      <c r="Z96" s="459" t="s">
        <v>29</v>
      </c>
      <c r="AA96" s="459">
        <v>13</v>
      </c>
      <c r="AB96" s="552" t="s">
        <v>385</v>
      </c>
      <c r="AC96" s="576"/>
      <c r="AD96" s="686">
        <f>AD97+AD99</f>
        <v>19307.599999999999</v>
      </c>
      <c r="AE96" s="643">
        <f>AE97+AE99</f>
        <v>9307.6</v>
      </c>
      <c r="AF96" s="654">
        <f>AF97+AF99</f>
        <v>9307.6</v>
      </c>
      <c r="AG96" s="181"/>
      <c r="AH96" s="181"/>
      <c r="AI96" s="147"/>
    </row>
    <row r="97" spans="1:35" ht="47.2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57" t="s">
        <v>41</v>
      </c>
      <c r="Y97" s="458" t="s">
        <v>63</v>
      </c>
      <c r="Z97" s="459" t="s">
        <v>29</v>
      </c>
      <c r="AA97" s="459">
        <v>13</v>
      </c>
      <c r="AB97" s="552" t="s">
        <v>385</v>
      </c>
      <c r="AC97" s="479" t="s">
        <v>127</v>
      </c>
      <c r="AD97" s="686">
        <f>AD98</f>
        <v>18603.599999999999</v>
      </c>
      <c r="AE97" s="643">
        <f>AE98</f>
        <v>8603.6</v>
      </c>
      <c r="AF97" s="654">
        <f>AF98</f>
        <v>8603.6</v>
      </c>
      <c r="AG97" s="181"/>
      <c r="AH97" s="181"/>
      <c r="AI97" s="147"/>
    </row>
    <row r="98" spans="1:3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457" t="s">
        <v>68</v>
      </c>
      <c r="Y98" s="458" t="s">
        <v>63</v>
      </c>
      <c r="Z98" s="459" t="s">
        <v>29</v>
      </c>
      <c r="AA98" s="459">
        <v>13</v>
      </c>
      <c r="AB98" s="552" t="s">
        <v>385</v>
      </c>
      <c r="AC98" s="479" t="s">
        <v>128</v>
      </c>
      <c r="AD98" s="686">
        <v>18603.599999999999</v>
      </c>
      <c r="AE98" s="643">
        <v>8603.6</v>
      </c>
      <c r="AF98" s="654">
        <v>8603.6</v>
      </c>
      <c r="AG98" s="181"/>
      <c r="AH98" s="181"/>
      <c r="AI98" s="147"/>
    </row>
    <row r="99" spans="1:35" x14ac:dyDescent="0.25">
      <c r="A99" s="93"/>
      <c r="B99" s="78"/>
      <c r="C99" s="79"/>
      <c r="D99" s="79"/>
      <c r="E99" s="80"/>
      <c r="F99" s="79"/>
      <c r="G99" s="79"/>
      <c r="H99" s="94"/>
      <c r="I99" s="91"/>
      <c r="J99" s="91"/>
      <c r="K99" s="91"/>
      <c r="L99" s="73"/>
      <c r="M99" s="91"/>
      <c r="N99" s="73"/>
      <c r="O99" s="82"/>
      <c r="P99" s="41"/>
      <c r="Q99" s="83"/>
      <c r="R99" s="84"/>
      <c r="S99" s="87"/>
      <c r="T99" s="87"/>
      <c r="U99" s="87"/>
      <c r="V99" s="87"/>
      <c r="X99" s="457" t="s">
        <v>120</v>
      </c>
      <c r="Y99" s="458" t="s">
        <v>63</v>
      </c>
      <c r="Z99" s="459" t="s">
        <v>29</v>
      </c>
      <c r="AA99" s="459">
        <v>13</v>
      </c>
      <c r="AB99" s="552" t="s">
        <v>385</v>
      </c>
      <c r="AC99" s="479" t="s">
        <v>37</v>
      </c>
      <c r="AD99" s="686">
        <f>AD100</f>
        <v>704</v>
      </c>
      <c r="AE99" s="643">
        <f>AE100</f>
        <v>704</v>
      </c>
      <c r="AF99" s="654">
        <f>AF100</f>
        <v>704</v>
      </c>
      <c r="AG99" s="181"/>
      <c r="AH99" s="181"/>
      <c r="AI99" s="147"/>
    </row>
    <row r="100" spans="1:35" ht="31.5" x14ac:dyDescent="0.25">
      <c r="A100" s="93"/>
      <c r="B100" s="78"/>
      <c r="C100" s="79"/>
      <c r="D100" s="79"/>
      <c r="E100" s="80"/>
      <c r="F100" s="79"/>
      <c r="G100" s="79"/>
      <c r="H100" s="94"/>
      <c r="I100" s="91"/>
      <c r="J100" s="91"/>
      <c r="K100" s="91"/>
      <c r="L100" s="73"/>
      <c r="M100" s="91"/>
      <c r="N100" s="73"/>
      <c r="O100" s="82"/>
      <c r="P100" s="41"/>
      <c r="Q100" s="83"/>
      <c r="R100" s="84"/>
      <c r="S100" s="87"/>
      <c r="T100" s="87"/>
      <c r="U100" s="87"/>
      <c r="V100" s="87"/>
      <c r="X100" s="457" t="s">
        <v>52</v>
      </c>
      <c r="Y100" s="458" t="s">
        <v>63</v>
      </c>
      <c r="Z100" s="459" t="s">
        <v>29</v>
      </c>
      <c r="AA100" s="459">
        <v>13</v>
      </c>
      <c r="AB100" s="552" t="s">
        <v>385</v>
      </c>
      <c r="AC100" s="479" t="s">
        <v>65</v>
      </c>
      <c r="AD100" s="686">
        <v>704</v>
      </c>
      <c r="AE100" s="643">
        <v>704</v>
      </c>
      <c r="AF100" s="654">
        <v>704</v>
      </c>
      <c r="AG100" s="181"/>
      <c r="AH100" s="181"/>
      <c r="AI100" s="147"/>
    </row>
    <row r="101" spans="1:35" ht="31.5" x14ac:dyDescent="0.25">
      <c r="A101" s="93"/>
      <c r="B101" s="499"/>
      <c r="C101" s="500"/>
      <c r="D101" s="500"/>
      <c r="E101" s="501"/>
      <c r="F101" s="500"/>
      <c r="G101" s="500"/>
      <c r="H101" s="94"/>
      <c r="I101" s="91"/>
      <c r="J101" s="91"/>
      <c r="K101" s="91"/>
      <c r="L101" s="498"/>
      <c r="M101" s="91"/>
      <c r="N101" s="498"/>
      <c r="O101" s="82"/>
      <c r="P101" s="41"/>
      <c r="Q101" s="503"/>
      <c r="R101" s="84"/>
      <c r="S101" s="504"/>
      <c r="T101" s="504"/>
      <c r="U101" s="504"/>
      <c r="V101" s="504"/>
      <c r="X101" s="457" t="s">
        <v>534</v>
      </c>
      <c r="Y101" s="458" t="s">
        <v>63</v>
      </c>
      <c r="Z101" s="459" t="s">
        <v>29</v>
      </c>
      <c r="AA101" s="459">
        <v>13</v>
      </c>
      <c r="AB101" s="552" t="s">
        <v>535</v>
      </c>
      <c r="AC101" s="460"/>
      <c r="AD101" s="686">
        <f>AD102</f>
        <v>81.2</v>
      </c>
      <c r="AE101" s="643">
        <f t="shared" ref="AE101:AF101" si="16">AE102</f>
        <v>82.9</v>
      </c>
      <c r="AF101" s="654">
        <f t="shared" si="16"/>
        <v>84.9</v>
      </c>
      <c r="AG101" s="512"/>
      <c r="AH101" s="512"/>
      <c r="AI101" s="508"/>
    </row>
    <row r="102" spans="1:35" ht="78.75" x14ac:dyDescent="0.25">
      <c r="A102" s="93"/>
      <c r="B102" s="499"/>
      <c r="C102" s="500"/>
      <c r="D102" s="500"/>
      <c r="E102" s="501"/>
      <c r="F102" s="500"/>
      <c r="G102" s="500"/>
      <c r="H102" s="94"/>
      <c r="I102" s="91"/>
      <c r="J102" s="91"/>
      <c r="K102" s="91"/>
      <c r="L102" s="498"/>
      <c r="M102" s="91"/>
      <c r="N102" s="498"/>
      <c r="O102" s="82"/>
      <c r="P102" s="41"/>
      <c r="Q102" s="503"/>
      <c r="R102" s="84"/>
      <c r="S102" s="504"/>
      <c r="T102" s="504"/>
      <c r="U102" s="504"/>
      <c r="V102" s="504"/>
      <c r="X102" s="457" t="s">
        <v>406</v>
      </c>
      <c r="Y102" s="458" t="s">
        <v>63</v>
      </c>
      <c r="Z102" s="459" t="s">
        <v>29</v>
      </c>
      <c r="AA102" s="459">
        <v>13</v>
      </c>
      <c r="AB102" s="550" t="s">
        <v>536</v>
      </c>
      <c r="AC102" s="460"/>
      <c r="AD102" s="686">
        <f>AD103</f>
        <v>81.2</v>
      </c>
      <c r="AE102" s="643">
        <f t="shared" ref="AE102:AF102" si="17">AE103</f>
        <v>82.9</v>
      </c>
      <c r="AF102" s="654">
        <f t="shared" si="17"/>
        <v>84.9</v>
      </c>
      <c r="AG102" s="512"/>
      <c r="AH102" s="512"/>
      <c r="AI102" s="508"/>
    </row>
    <row r="103" spans="1:35" x14ac:dyDescent="0.25">
      <c r="A103" s="93"/>
      <c r="B103" s="499"/>
      <c r="C103" s="500"/>
      <c r="D103" s="500"/>
      <c r="E103" s="501"/>
      <c r="F103" s="500"/>
      <c r="G103" s="500"/>
      <c r="H103" s="94"/>
      <c r="I103" s="91"/>
      <c r="J103" s="91"/>
      <c r="K103" s="91"/>
      <c r="L103" s="498"/>
      <c r="M103" s="91"/>
      <c r="N103" s="498"/>
      <c r="O103" s="82"/>
      <c r="P103" s="41"/>
      <c r="Q103" s="503"/>
      <c r="R103" s="84"/>
      <c r="S103" s="504"/>
      <c r="T103" s="504"/>
      <c r="U103" s="504"/>
      <c r="V103" s="504"/>
      <c r="X103" s="457" t="s">
        <v>120</v>
      </c>
      <c r="Y103" s="458" t="s">
        <v>63</v>
      </c>
      <c r="Z103" s="459" t="s">
        <v>29</v>
      </c>
      <c r="AA103" s="459">
        <v>13</v>
      </c>
      <c r="AB103" s="550" t="s">
        <v>536</v>
      </c>
      <c r="AC103" s="460">
        <v>200</v>
      </c>
      <c r="AD103" s="686">
        <f>AD104</f>
        <v>81.2</v>
      </c>
      <c r="AE103" s="643">
        <f t="shared" ref="AE103:AF103" si="18">AE104</f>
        <v>82.9</v>
      </c>
      <c r="AF103" s="654">
        <f t="shared" si="18"/>
        <v>84.9</v>
      </c>
      <c r="AG103" s="512"/>
      <c r="AH103" s="512"/>
      <c r="AI103" s="508"/>
    </row>
    <row r="104" spans="1:35" ht="31.5" x14ac:dyDescent="0.25">
      <c r="A104" s="93"/>
      <c r="B104" s="499"/>
      <c r="C104" s="500"/>
      <c r="D104" s="500"/>
      <c r="E104" s="501"/>
      <c r="F104" s="500"/>
      <c r="G104" s="500"/>
      <c r="H104" s="94"/>
      <c r="I104" s="91"/>
      <c r="J104" s="91"/>
      <c r="K104" s="91"/>
      <c r="L104" s="498"/>
      <c r="M104" s="91"/>
      <c r="N104" s="498"/>
      <c r="O104" s="82"/>
      <c r="P104" s="41"/>
      <c r="Q104" s="503"/>
      <c r="R104" s="84"/>
      <c r="S104" s="504"/>
      <c r="T104" s="504"/>
      <c r="U104" s="504"/>
      <c r="V104" s="504"/>
      <c r="X104" s="457" t="s">
        <v>52</v>
      </c>
      <c r="Y104" s="458" t="s">
        <v>63</v>
      </c>
      <c r="Z104" s="459" t="s">
        <v>29</v>
      </c>
      <c r="AA104" s="459">
        <v>13</v>
      </c>
      <c r="AB104" s="550" t="s">
        <v>536</v>
      </c>
      <c r="AC104" s="460">
        <v>240</v>
      </c>
      <c r="AD104" s="686">
        <f>45.2+36</f>
        <v>81.2</v>
      </c>
      <c r="AE104" s="643">
        <f>46.9+36</f>
        <v>82.9</v>
      </c>
      <c r="AF104" s="654">
        <f>48.9+36</f>
        <v>84.9</v>
      </c>
      <c r="AG104" s="512"/>
      <c r="AH104" s="512"/>
      <c r="AI104" s="508"/>
    </row>
    <row r="105" spans="1:35" ht="31.5" x14ac:dyDescent="0.25">
      <c r="A105" s="90"/>
      <c r="B105" s="78"/>
      <c r="C105" s="79"/>
      <c r="D105" s="79"/>
      <c r="E105" s="80"/>
      <c r="F105" s="79"/>
      <c r="G105" s="81"/>
      <c r="H105" s="40"/>
      <c r="I105" s="91"/>
      <c r="J105" s="91"/>
      <c r="K105" s="91"/>
      <c r="L105" s="73"/>
      <c r="M105" s="91"/>
      <c r="N105" s="73"/>
      <c r="O105" s="82"/>
      <c r="P105" s="81"/>
      <c r="Q105" s="83"/>
      <c r="R105" s="84"/>
      <c r="S105" s="87"/>
      <c r="T105" s="87"/>
      <c r="U105" s="87"/>
      <c r="V105" s="87"/>
      <c r="X105" s="465" t="s">
        <v>298</v>
      </c>
      <c r="Y105" s="458" t="s">
        <v>63</v>
      </c>
      <c r="Z105" s="459" t="s">
        <v>29</v>
      </c>
      <c r="AA105" s="459">
        <v>13</v>
      </c>
      <c r="AB105" s="550" t="s">
        <v>132</v>
      </c>
      <c r="AC105" s="460"/>
      <c r="AD105" s="686">
        <f t="shared" ref="AD105:AF106" si="19">AD106</f>
        <v>0.6</v>
      </c>
      <c r="AE105" s="643">
        <f t="shared" si="19"/>
        <v>922</v>
      </c>
      <c r="AF105" s="654">
        <f t="shared" si="19"/>
        <v>20.2</v>
      </c>
      <c r="AG105" s="181"/>
      <c r="AH105" s="181"/>
      <c r="AI105" s="147"/>
    </row>
    <row r="106" spans="1:35" x14ac:dyDescent="0.25">
      <c r="A106" s="90"/>
      <c r="B106" s="78"/>
      <c r="C106" s="79"/>
      <c r="D106" s="79"/>
      <c r="E106" s="80"/>
      <c r="F106" s="79"/>
      <c r="G106" s="81"/>
      <c r="H106" s="40"/>
      <c r="I106" s="91"/>
      <c r="J106" s="91"/>
      <c r="K106" s="91"/>
      <c r="L106" s="73"/>
      <c r="M106" s="91"/>
      <c r="N106" s="73"/>
      <c r="O106" s="82"/>
      <c r="P106" s="81"/>
      <c r="Q106" s="83"/>
      <c r="R106" s="84"/>
      <c r="S106" s="87"/>
      <c r="T106" s="87"/>
      <c r="U106" s="87"/>
      <c r="V106" s="87"/>
      <c r="X106" s="465" t="s">
        <v>48</v>
      </c>
      <c r="Y106" s="458" t="s">
        <v>63</v>
      </c>
      <c r="Z106" s="459" t="s">
        <v>29</v>
      </c>
      <c r="AA106" s="459">
        <v>13</v>
      </c>
      <c r="AB106" s="550" t="s">
        <v>444</v>
      </c>
      <c r="AC106" s="460"/>
      <c r="AD106" s="686">
        <f t="shared" si="19"/>
        <v>0.6</v>
      </c>
      <c r="AE106" s="643">
        <f t="shared" si="19"/>
        <v>922</v>
      </c>
      <c r="AF106" s="654">
        <f t="shared" si="19"/>
        <v>20.2</v>
      </c>
      <c r="AG106" s="181"/>
      <c r="AH106" s="181"/>
      <c r="AI106" s="147"/>
    </row>
    <row r="107" spans="1:35" ht="31.5" x14ac:dyDescent="0.25">
      <c r="A107" s="90"/>
      <c r="B107" s="78"/>
      <c r="C107" s="79"/>
      <c r="D107" s="79"/>
      <c r="E107" s="80"/>
      <c r="F107" s="79"/>
      <c r="G107" s="81"/>
      <c r="H107" s="40"/>
      <c r="I107" s="91"/>
      <c r="J107" s="91"/>
      <c r="K107" s="91"/>
      <c r="L107" s="73"/>
      <c r="M107" s="91"/>
      <c r="N107" s="73"/>
      <c r="O107" s="82"/>
      <c r="P107" s="81"/>
      <c r="Q107" s="83"/>
      <c r="R107" s="84"/>
      <c r="S107" s="87"/>
      <c r="T107" s="87"/>
      <c r="U107" s="87"/>
      <c r="V107" s="87"/>
      <c r="X107" s="673" t="s">
        <v>311</v>
      </c>
      <c r="Y107" s="458" t="s">
        <v>63</v>
      </c>
      <c r="Z107" s="459" t="s">
        <v>29</v>
      </c>
      <c r="AA107" s="459">
        <v>13</v>
      </c>
      <c r="AB107" s="550" t="s">
        <v>453</v>
      </c>
      <c r="AC107" s="460"/>
      <c r="AD107" s="686">
        <f t="shared" ref="AD107:AF109" si="20">AD108</f>
        <v>0.6</v>
      </c>
      <c r="AE107" s="643">
        <f t="shared" si="20"/>
        <v>922</v>
      </c>
      <c r="AF107" s="654">
        <f t="shared" si="20"/>
        <v>20.2</v>
      </c>
      <c r="AG107" s="181"/>
      <c r="AH107" s="181"/>
      <c r="AI107" s="147"/>
    </row>
    <row r="108" spans="1:35" ht="31.5" x14ac:dyDescent="0.25">
      <c r="A108" s="90"/>
      <c r="B108" s="78"/>
      <c r="C108" s="79"/>
      <c r="D108" s="79"/>
      <c r="E108" s="80"/>
      <c r="F108" s="79"/>
      <c r="G108" s="81"/>
      <c r="H108" s="40"/>
      <c r="I108" s="91"/>
      <c r="J108" s="91"/>
      <c r="K108" s="91"/>
      <c r="L108" s="73"/>
      <c r="M108" s="91"/>
      <c r="N108" s="73"/>
      <c r="O108" s="82"/>
      <c r="P108" s="81"/>
      <c r="Q108" s="83"/>
      <c r="R108" s="84"/>
      <c r="S108" s="87"/>
      <c r="T108" s="87"/>
      <c r="U108" s="87"/>
      <c r="V108" s="87"/>
      <c r="X108" s="669" t="s">
        <v>455</v>
      </c>
      <c r="Y108" s="458" t="s">
        <v>63</v>
      </c>
      <c r="Z108" s="459" t="s">
        <v>29</v>
      </c>
      <c r="AA108" s="459">
        <v>13</v>
      </c>
      <c r="AB108" s="550" t="s">
        <v>454</v>
      </c>
      <c r="AC108" s="460"/>
      <c r="AD108" s="686">
        <f t="shared" si="20"/>
        <v>0.6</v>
      </c>
      <c r="AE108" s="643">
        <f t="shared" si="20"/>
        <v>922</v>
      </c>
      <c r="AF108" s="654">
        <f t="shared" si="20"/>
        <v>20.2</v>
      </c>
      <c r="AG108" s="181"/>
      <c r="AH108" s="181"/>
      <c r="AI108" s="147"/>
    </row>
    <row r="109" spans="1:35" x14ac:dyDescent="0.25">
      <c r="A109" s="90"/>
      <c r="B109" s="78"/>
      <c r="C109" s="79"/>
      <c r="D109" s="79"/>
      <c r="E109" s="80"/>
      <c r="F109" s="79"/>
      <c r="G109" s="81"/>
      <c r="H109" s="40"/>
      <c r="I109" s="91"/>
      <c r="J109" s="91"/>
      <c r="K109" s="91"/>
      <c r="L109" s="73"/>
      <c r="M109" s="91"/>
      <c r="N109" s="73"/>
      <c r="O109" s="82"/>
      <c r="P109" s="81"/>
      <c r="Q109" s="83"/>
      <c r="R109" s="84"/>
      <c r="S109" s="87"/>
      <c r="T109" s="87"/>
      <c r="U109" s="87"/>
      <c r="V109" s="87"/>
      <c r="X109" s="457" t="s">
        <v>120</v>
      </c>
      <c r="Y109" s="458" t="s">
        <v>63</v>
      </c>
      <c r="Z109" s="459" t="s">
        <v>29</v>
      </c>
      <c r="AA109" s="459">
        <v>13</v>
      </c>
      <c r="AB109" s="550" t="s">
        <v>454</v>
      </c>
      <c r="AC109" s="460">
        <v>200</v>
      </c>
      <c r="AD109" s="686">
        <f t="shared" si="20"/>
        <v>0.6</v>
      </c>
      <c r="AE109" s="643">
        <f t="shared" si="20"/>
        <v>922</v>
      </c>
      <c r="AF109" s="654">
        <f t="shared" si="20"/>
        <v>20.2</v>
      </c>
      <c r="AG109" s="181"/>
      <c r="AH109" s="181"/>
      <c r="AI109" s="147"/>
    </row>
    <row r="110" spans="1:35" ht="31.5" x14ac:dyDescent="0.25">
      <c r="A110" s="90"/>
      <c r="B110" s="78"/>
      <c r="C110" s="79"/>
      <c r="D110" s="79"/>
      <c r="E110" s="80"/>
      <c r="F110" s="79"/>
      <c r="G110" s="81"/>
      <c r="H110" s="40"/>
      <c r="I110" s="91"/>
      <c r="J110" s="91"/>
      <c r="K110" s="91"/>
      <c r="L110" s="73"/>
      <c r="M110" s="91"/>
      <c r="N110" s="73"/>
      <c r="O110" s="82"/>
      <c r="P110" s="81"/>
      <c r="Q110" s="83"/>
      <c r="R110" s="84"/>
      <c r="S110" s="87"/>
      <c r="T110" s="87"/>
      <c r="U110" s="87"/>
      <c r="V110" s="87"/>
      <c r="X110" s="457" t="s">
        <v>52</v>
      </c>
      <c r="Y110" s="458" t="s">
        <v>63</v>
      </c>
      <c r="Z110" s="459" t="s">
        <v>29</v>
      </c>
      <c r="AA110" s="459">
        <v>13</v>
      </c>
      <c r="AB110" s="550" t="s">
        <v>454</v>
      </c>
      <c r="AC110" s="460">
        <v>240</v>
      </c>
      <c r="AD110" s="686">
        <v>0.6</v>
      </c>
      <c r="AE110" s="643">
        <v>922</v>
      </c>
      <c r="AF110" s="654">
        <v>20.2</v>
      </c>
      <c r="AG110" s="181"/>
      <c r="AH110" s="181"/>
      <c r="AI110" s="147"/>
    </row>
    <row r="111" spans="1:35" x14ac:dyDescent="0.25">
      <c r="A111" s="90"/>
      <c r="B111" s="78"/>
      <c r="C111" s="79"/>
      <c r="D111" s="79"/>
      <c r="E111" s="80"/>
      <c r="F111" s="79"/>
      <c r="G111" s="81"/>
      <c r="H111" s="40"/>
      <c r="I111" s="91"/>
      <c r="J111" s="91"/>
      <c r="K111" s="91"/>
      <c r="L111" s="73"/>
      <c r="M111" s="91"/>
      <c r="N111" s="73"/>
      <c r="O111" s="82"/>
      <c r="P111" s="81"/>
      <c r="Q111" s="83"/>
      <c r="R111" s="84"/>
      <c r="S111" s="87"/>
      <c r="T111" s="87"/>
      <c r="U111" s="87"/>
      <c r="V111" s="87"/>
      <c r="X111" s="463" t="s">
        <v>233</v>
      </c>
      <c r="Y111" s="458" t="s">
        <v>63</v>
      </c>
      <c r="Z111" s="459" t="s">
        <v>29</v>
      </c>
      <c r="AA111" s="459">
        <v>13</v>
      </c>
      <c r="AB111" s="550" t="s">
        <v>234</v>
      </c>
      <c r="AC111" s="460"/>
      <c r="AD111" s="686">
        <f>AD112</f>
        <v>53039</v>
      </c>
      <c r="AE111" s="643">
        <f t="shared" ref="AE111:AF111" si="21">AE112</f>
        <v>52633</v>
      </c>
      <c r="AF111" s="654">
        <f t="shared" si="21"/>
        <v>53039</v>
      </c>
      <c r="AG111" s="181"/>
      <c r="AH111" s="181"/>
      <c r="AI111" s="147"/>
    </row>
    <row r="112" spans="1:35" x14ac:dyDescent="0.25">
      <c r="A112" s="90"/>
      <c r="B112" s="78"/>
      <c r="C112" s="79"/>
      <c r="D112" s="79"/>
      <c r="E112" s="80"/>
      <c r="F112" s="79"/>
      <c r="G112" s="81"/>
      <c r="H112" s="40"/>
      <c r="I112" s="91"/>
      <c r="J112" s="91"/>
      <c r="K112" s="91"/>
      <c r="L112" s="73"/>
      <c r="M112" s="91"/>
      <c r="N112" s="73"/>
      <c r="O112" s="82"/>
      <c r="P112" s="81"/>
      <c r="Q112" s="83"/>
      <c r="R112" s="84"/>
      <c r="S112" s="87"/>
      <c r="T112" s="87"/>
      <c r="U112" s="87"/>
      <c r="V112" s="87"/>
      <c r="X112" s="457" t="s">
        <v>48</v>
      </c>
      <c r="Y112" s="458" t="s">
        <v>63</v>
      </c>
      <c r="Z112" s="459" t="s">
        <v>29</v>
      </c>
      <c r="AA112" s="459">
        <v>13</v>
      </c>
      <c r="AB112" s="550" t="s">
        <v>537</v>
      </c>
      <c r="AC112" s="460"/>
      <c r="AD112" s="686">
        <f>AD113</f>
        <v>53039</v>
      </c>
      <c r="AE112" s="643">
        <f t="shared" ref="AE112:AF115" si="22">AE113</f>
        <v>52633</v>
      </c>
      <c r="AF112" s="654">
        <f t="shared" si="22"/>
        <v>53039</v>
      </c>
      <c r="AG112" s="181"/>
      <c r="AH112" s="181"/>
      <c r="AI112" s="147"/>
    </row>
    <row r="113" spans="1:35" ht="31.5" x14ac:dyDescent="0.25">
      <c r="A113" s="90"/>
      <c r="B113" s="78"/>
      <c r="C113" s="79"/>
      <c r="D113" s="79"/>
      <c r="E113" s="80"/>
      <c r="F113" s="79"/>
      <c r="G113" s="81"/>
      <c r="H113" s="40"/>
      <c r="I113" s="91"/>
      <c r="J113" s="91"/>
      <c r="K113" s="91"/>
      <c r="L113" s="73"/>
      <c r="M113" s="91"/>
      <c r="N113" s="73"/>
      <c r="O113" s="82"/>
      <c r="P113" s="81"/>
      <c r="Q113" s="83"/>
      <c r="R113" s="84"/>
      <c r="S113" s="87"/>
      <c r="T113" s="87"/>
      <c r="U113" s="87"/>
      <c r="V113" s="87"/>
      <c r="X113" s="457" t="s">
        <v>327</v>
      </c>
      <c r="Y113" s="458" t="s">
        <v>63</v>
      </c>
      <c r="Z113" s="459" t="s">
        <v>29</v>
      </c>
      <c r="AA113" s="459">
        <v>13</v>
      </c>
      <c r="AB113" s="550" t="s">
        <v>538</v>
      </c>
      <c r="AC113" s="460"/>
      <c r="AD113" s="686">
        <f>AD114</f>
        <v>53039</v>
      </c>
      <c r="AE113" s="643">
        <f t="shared" si="22"/>
        <v>52633</v>
      </c>
      <c r="AF113" s="654">
        <f t="shared" si="22"/>
        <v>53039</v>
      </c>
      <c r="AG113" s="181"/>
      <c r="AH113" s="181"/>
      <c r="AI113" s="147"/>
    </row>
    <row r="114" spans="1:35" ht="31.5" x14ac:dyDescent="0.25">
      <c r="A114" s="90"/>
      <c r="B114" s="78"/>
      <c r="C114" s="79"/>
      <c r="D114" s="79"/>
      <c r="E114" s="80"/>
      <c r="F114" s="79"/>
      <c r="G114" s="81"/>
      <c r="H114" s="40"/>
      <c r="I114" s="91"/>
      <c r="J114" s="91"/>
      <c r="K114" s="91"/>
      <c r="L114" s="73"/>
      <c r="M114" s="91"/>
      <c r="N114" s="73"/>
      <c r="O114" s="82"/>
      <c r="P114" s="81"/>
      <c r="Q114" s="83"/>
      <c r="R114" s="84"/>
      <c r="S114" s="87"/>
      <c r="T114" s="87"/>
      <c r="U114" s="87"/>
      <c r="V114" s="87"/>
      <c r="X114" s="457" t="s">
        <v>235</v>
      </c>
      <c r="Y114" s="458" t="s">
        <v>63</v>
      </c>
      <c r="Z114" s="459" t="s">
        <v>29</v>
      </c>
      <c r="AA114" s="459">
        <v>13</v>
      </c>
      <c r="AB114" s="550" t="s">
        <v>539</v>
      </c>
      <c r="AC114" s="460"/>
      <c r="AD114" s="686">
        <f>AD115</f>
        <v>53039</v>
      </c>
      <c r="AE114" s="643">
        <f t="shared" si="22"/>
        <v>52633</v>
      </c>
      <c r="AF114" s="654">
        <f t="shared" si="22"/>
        <v>53039</v>
      </c>
      <c r="AG114" s="181"/>
      <c r="AH114" s="181"/>
      <c r="AI114" s="147"/>
    </row>
    <row r="115" spans="1:35" ht="31.5" x14ac:dyDescent="0.25">
      <c r="A115" s="90"/>
      <c r="B115" s="78"/>
      <c r="C115" s="79"/>
      <c r="D115" s="79"/>
      <c r="E115" s="80"/>
      <c r="F115" s="79"/>
      <c r="G115" s="81"/>
      <c r="H115" s="40"/>
      <c r="I115" s="91"/>
      <c r="J115" s="91"/>
      <c r="K115" s="91"/>
      <c r="L115" s="73"/>
      <c r="M115" s="91"/>
      <c r="N115" s="73"/>
      <c r="O115" s="82"/>
      <c r="P115" s="81"/>
      <c r="Q115" s="83"/>
      <c r="R115" s="84"/>
      <c r="S115" s="87"/>
      <c r="T115" s="87"/>
      <c r="U115" s="87"/>
      <c r="V115" s="87"/>
      <c r="X115" s="457" t="s">
        <v>60</v>
      </c>
      <c r="Y115" s="458" t="s">
        <v>63</v>
      </c>
      <c r="Z115" s="459" t="s">
        <v>29</v>
      </c>
      <c r="AA115" s="459">
        <v>13</v>
      </c>
      <c r="AB115" s="550" t="s">
        <v>539</v>
      </c>
      <c r="AC115" s="460">
        <v>600</v>
      </c>
      <c r="AD115" s="686">
        <f>AD116</f>
        <v>53039</v>
      </c>
      <c r="AE115" s="643">
        <f t="shared" si="22"/>
        <v>52633</v>
      </c>
      <c r="AF115" s="654">
        <f t="shared" si="22"/>
        <v>53039</v>
      </c>
      <c r="AG115" s="181"/>
      <c r="AH115" s="181"/>
      <c r="AI115" s="147"/>
    </row>
    <row r="116" spans="1:35" x14ac:dyDescent="0.25">
      <c r="A116" s="90"/>
      <c r="B116" s="78"/>
      <c r="C116" s="79"/>
      <c r="D116" s="79"/>
      <c r="E116" s="80"/>
      <c r="F116" s="79"/>
      <c r="G116" s="81"/>
      <c r="H116" s="40"/>
      <c r="I116" s="91"/>
      <c r="J116" s="91"/>
      <c r="K116" s="91"/>
      <c r="L116" s="73"/>
      <c r="M116" s="91"/>
      <c r="N116" s="73"/>
      <c r="O116" s="82"/>
      <c r="P116" s="81"/>
      <c r="Q116" s="83"/>
      <c r="R116" s="84"/>
      <c r="S116" s="87"/>
      <c r="T116" s="87"/>
      <c r="U116" s="87"/>
      <c r="V116" s="87"/>
      <c r="X116" s="457" t="s">
        <v>61</v>
      </c>
      <c r="Y116" s="458" t="s">
        <v>63</v>
      </c>
      <c r="Z116" s="459" t="s">
        <v>29</v>
      </c>
      <c r="AA116" s="459">
        <v>13</v>
      </c>
      <c r="AB116" s="550" t="s">
        <v>539</v>
      </c>
      <c r="AC116" s="460">
        <v>610</v>
      </c>
      <c r="AD116" s="686">
        <f>51719+1320</f>
        <v>53039</v>
      </c>
      <c r="AE116" s="643">
        <f>51719+914</f>
        <v>52633</v>
      </c>
      <c r="AF116" s="654">
        <f>51719+1320</f>
        <v>53039</v>
      </c>
      <c r="AG116" s="181"/>
      <c r="AH116" s="181"/>
      <c r="AI116" s="147"/>
    </row>
    <row r="117" spans="1:35" x14ac:dyDescent="0.25">
      <c r="A117" s="90"/>
      <c r="B117" s="78"/>
      <c r="C117" s="79"/>
      <c r="D117" s="79"/>
      <c r="E117" s="80"/>
      <c r="F117" s="79"/>
      <c r="G117" s="81"/>
      <c r="H117" s="40"/>
      <c r="I117" s="91"/>
      <c r="J117" s="91"/>
      <c r="K117" s="91"/>
      <c r="L117" s="73"/>
      <c r="M117" s="91"/>
      <c r="N117" s="73"/>
      <c r="O117" s="82"/>
      <c r="P117" s="81"/>
      <c r="Q117" s="83"/>
      <c r="R117" s="84"/>
      <c r="S117" s="87"/>
      <c r="T117" s="87"/>
      <c r="U117" s="87"/>
      <c r="V117" s="87"/>
      <c r="X117" s="463" t="s">
        <v>225</v>
      </c>
      <c r="Y117" s="458" t="s">
        <v>63</v>
      </c>
      <c r="Z117" s="459" t="s">
        <v>29</v>
      </c>
      <c r="AA117" s="459">
        <v>13</v>
      </c>
      <c r="AB117" s="550" t="s">
        <v>137</v>
      </c>
      <c r="AC117" s="479"/>
      <c r="AD117" s="686">
        <f>AD118</f>
        <v>215.29999999999973</v>
      </c>
      <c r="AE117" s="643">
        <f t="shared" ref="AE117:AF118" si="23">AE118</f>
        <v>2697.6</v>
      </c>
      <c r="AF117" s="654">
        <f t="shared" si="23"/>
        <v>2563.3000000000002</v>
      </c>
      <c r="AG117" s="181"/>
      <c r="AH117" s="181"/>
      <c r="AI117" s="147"/>
    </row>
    <row r="118" spans="1:35" x14ac:dyDescent="0.25">
      <c r="A118" s="90"/>
      <c r="B118" s="78"/>
      <c r="C118" s="79"/>
      <c r="D118" s="79"/>
      <c r="E118" s="80"/>
      <c r="F118" s="79"/>
      <c r="G118" s="81"/>
      <c r="H118" s="40"/>
      <c r="I118" s="91"/>
      <c r="J118" s="91"/>
      <c r="K118" s="91"/>
      <c r="L118" s="73"/>
      <c r="M118" s="91"/>
      <c r="N118" s="73"/>
      <c r="O118" s="82"/>
      <c r="P118" s="81"/>
      <c r="Q118" s="83"/>
      <c r="R118" s="84"/>
      <c r="S118" s="87"/>
      <c r="T118" s="87"/>
      <c r="U118" s="87"/>
      <c r="V118" s="87"/>
      <c r="X118" s="457" t="s">
        <v>427</v>
      </c>
      <c r="Y118" s="458" t="s">
        <v>63</v>
      </c>
      <c r="Z118" s="475" t="s">
        <v>29</v>
      </c>
      <c r="AA118" s="475">
        <v>13</v>
      </c>
      <c r="AB118" s="554" t="s">
        <v>428</v>
      </c>
      <c r="AC118" s="476"/>
      <c r="AD118" s="686">
        <f>AD119</f>
        <v>215.29999999999973</v>
      </c>
      <c r="AE118" s="643">
        <f t="shared" si="23"/>
        <v>2697.6</v>
      </c>
      <c r="AF118" s="654">
        <f t="shared" si="23"/>
        <v>2563.3000000000002</v>
      </c>
      <c r="AG118" s="181"/>
      <c r="AH118" s="181"/>
      <c r="AI118" s="147"/>
    </row>
    <row r="119" spans="1:35" ht="31.5" x14ac:dyDescent="0.25">
      <c r="A119" s="90"/>
      <c r="B119" s="78"/>
      <c r="C119" s="79"/>
      <c r="D119" s="79"/>
      <c r="E119" s="80"/>
      <c r="F119" s="79"/>
      <c r="G119" s="81"/>
      <c r="H119" s="40"/>
      <c r="I119" s="91"/>
      <c r="J119" s="91"/>
      <c r="K119" s="91"/>
      <c r="L119" s="73"/>
      <c r="M119" s="91"/>
      <c r="N119" s="73"/>
      <c r="O119" s="82"/>
      <c r="P119" s="81"/>
      <c r="Q119" s="83"/>
      <c r="R119" s="84"/>
      <c r="S119" s="87"/>
      <c r="T119" s="87"/>
      <c r="U119" s="87"/>
      <c r="V119" s="87"/>
      <c r="X119" s="457" t="s">
        <v>430</v>
      </c>
      <c r="Y119" s="458" t="s">
        <v>63</v>
      </c>
      <c r="Z119" s="475" t="s">
        <v>29</v>
      </c>
      <c r="AA119" s="475">
        <v>13</v>
      </c>
      <c r="AB119" s="554" t="s">
        <v>431</v>
      </c>
      <c r="AC119" s="476"/>
      <c r="AD119" s="686">
        <f t="shared" ref="AD119:AF120" si="24">AD120</f>
        <v>215.29999999999973</v>
      </c>
      <c r="AE119" s="643">
        <f t="shared" si="24"/>
        <v>2697.6</v>
      </c>
      <c r="AF119" s="654">
        <f t="shared" si="24"/>
        <v>2563.3000000000002</v>
      </c>
      <c r="AG119" s="181"/>
      <c r="AH119" s="181"/>
      <c r="AI119" s="147"/>
    </row>
    <row r="120" spans="1:35" x14ac:dyDescent="0.25">
      <c r="A120" s="90"/>
      <c r="B120" s="78"/>
      <c r="C120" s="79"/>
      <c r="D120" s="79"/>
      <c r="E120" s="80"/>
      <c r="F120" s="79"/>
      <c r="G120" s="81"/>
      <c r="H120" s="40"/>
      <c r="I120" s="91"/>
      <c r="J120" s="91"/>
      <c r="K120" s="91"/>
      <c r="L120" s="73"/>
      <c r="M120" s="91"/>
      <c r="N120" s="73"/>
      <c r="O120" s="82"/>
      <c r="P120" s="81"/>
      <c r="Q120" s="83"/>
      <c r="R120" s="84"/>
      <c r="S120" s="87"/>
      <c r="T120" s="87"/>
      <c r="U120" s="87"/>
      <c r="V120" s="87"/>
      <c r="X120" s="457" t="s">
        <v>42</v>
      </c>
      <c r="Y120" s="458" t="s">
        <v>63</v>
      </c>
      <c r="Z120" s="475" t="s">
        <v>29</v>
      </c>
      <c r="AA120" s="475">
        <v>13</v>
      </c>
      <c r="AB120" s="554" t="s">
        <v>431</v>
      </c>
      <c r="AC120" s="476">
        <v>800</v>
      </c>
      <c r="AD120" s="686">
        <f t="shared" si="24"/>
        <v>215.29999999999973</v>
      </c>
      <c r="AE120" s="643">
        <f t="shared" si="24"/>
        <v>2697.6</v>
      </c>
      <c r="AF120" s="654">
        <f t="shared" si="24"/>
        <v>2563.3000000000002</v>
      </c>
      <c r="AG120" s="181"/>
      <c r="AH120" s="181"/>
      <c r="AI120" s="147"/>
    </row>
    <row r="121" spans="1:35" x14ac:dyDescent="0.25">
      <c r="A121" s="90"/>
      <c r="B121" s="78"/>
      <c r="C121" s="79"/>
      <c r="D121" s="79"/>
      <c r="E121" s="80"/>
      <c r="F121" s="79"/>
      <c r="G121" s="81"/>
      <c r="H121" s="40"/>
      <c r="I121" s="91"/>
      <c r="J121" s="91"/>
      <c r="K121" s="91"/>
      <c r="L121" s="73"/>
      <c r="M121" s="91"/>
      <c r="N121" s="73"/>
      <c r="O121" s="82"/>
      <c r="P121" s="81"/>
      <c r="Q121" s="83"/>
      <c r="R121" s="84"/>
      <c r="S121" s="87"/>
      <c r="T121" s="87"/>
      <c r="U121" s="87"/>
      <c r="V121" s="87"/>
      <c r="X121" s="457" t="s">
        <v>136</v>
      </c>
      <c r="Y121" s="458" t="s">
        <v>63</v>
      </c>
      <c r="Z121" s="475" t="s">
        <v>29</v>
      </c>
      <c r="AA121" s="475">
        <v>13</v>
      </c>
      <c r="AB121" s="554" t="s">
        <v>431</v>
      </c>
      <c r="AC121" s="476">
        <v>870</v>
      </c>
      <c r="AD121" s="687">
        <f>6524.5-1521.1-442-1506.1+160-3000</f>
        <v>215.29999999999973</v>
      </c>
      <c r="AE121" s="643">
        <f>2564.9+132.7</f>
        <v>2697.6</v>
      </c>
      <c r="AF121" s="654">
        <v>2563.3000000000002</v>
      </c>
      <c r="AG121" s="270"/>
      <c r="AH121" s="181"/>
      <c r="AI121" s="147"/>
    </row>
    <row r="122" spans="1:35" s="96" customFormat="1" x14ac:dyDescent="0.25">
      <c r="A122" s="68"/>
      <c r="B122" s="69"/>
      <c r="C122" s="71"/>
      <c r="D122" s="71"/>
      <c r="E122" s="72"/>
      <c r="F122" s="72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5"/>
      <c r="R122" s="95"/>
      <c r="S122" s="95"/>
      <c r="T122" s="95"/>
      <c r="U122" s="95"/>
      <c r="V122" s="95"/>
      <c r="W122" s="95"/>
      <c r="X122" s="666" t="s">
        <v>11</v>
      </c>
      <c r="Y122" s="454" t="s">
        <v>63</v>
      </c>
      <c r="Z122" s="477" t="s">
        <v>30</v>
      </c>
      <c r="AA122" s="477"/>
      <c r="AB122" s="547"/>
      <c r="AC122" s="482"/>
      <c r="AD122" s="685">
        <f>AD123+AD130</f>
        <v>5293.4</v>
      </c>
      <c r="AE122" s="642">
        <f>AE123+AE130</f>
        <v>5095.3</v>
      </c>
      <c r="AF122" s="653">
        <f>AF123+AF130</f>
        <v>5267.1</v>
      </c>
      <c r="AG122" s="206"/>
      <c r="AH122" s="206"/>
      <c r="AI122" s="147"/>
    </row>
    <row r="123" spans="1:35" x14ac:dyDescent="0.25">
      <c r="A123" s="97"/>
      <c r="B123" s="78"/>
      <c r="C123" s="79"/>
      <c r="D123" s="79"/>
      <c r="E123" s="80"/>
      <c r="F123" s="80"/>
      <c r="G123" s="81"/>
      <c r="H123" s="81"/>
      <c r="I123" s="81"/>
      <c r="J123" s="81"/>
      <c r="K123" s="81"/>
      <c r="L123" s="73"/>
      <c r="M123" s="81"/>
      <c r="N123" s="73"/>
      <c r="O123" s="81"/>
      <c r="P123" s="81"/>
      <c r="Q123" s="83"/>
      <c r="R123" s="87"/>
      <c r="S123" s="87"/>
      <c r="T123" s="87"/>
      <c r="U123" s="87"/>
      <c r="V123" s="87"/>
      <c r="X123" s="457" t="s">
        <v>12</v>
      </c>
      <c r="Y123" s="458" t="s">
        <v>63</v>
      </c>
      <c r="Z123" s="459" t="s">
        <v>30</v>
      </c>
      <c r="AA123" s="459" t="s">
        <v>7</v>
      </c>
      <c r="AB123" s="549"/>
      <c r="AC123" s="488"/>
      <c r="AD123" s="686">
        <f>AD124</f>
        <v>4643.3999999999996</v>
      </c>
      <c r="AE123" s="643">
        <f>AE124</f>
        <v>5021.3</v>
      </c>
      <c r="AF123" s="654">
        <f>AF124</f>
        <v>5193.1000000000004</v>
      </c>
      <c r="AG123" s="181"/>
      <c r="AH123" s="181"/>
      <c r="AI123" s="147"/>
    </row>
    <row r="124" spans="1:35" ht="31.5" x14ac:dyDescent="0.25">
      <c r="A124" s="47"/>
      <c r="B124" s="78"/>
      <c r="C124" s="79"/>
      <c r="D124" s="79"/>
      <c r="E124" s="80"/>
      <c r="F124" s="80"/>
      <c r="G124" s="81"/>
      <c r="H124" s="81"/>
      <c r="I124" s="81"/>
      <c r="J124" s="81"/>
      <c r="K124" s="81"/>
      <c r="L124" s="73"/>
      <c r="M124" s="81"/>
      <c r="N124" s="73"/>
      <c r="O124" s="81"/>
      <c r="P124" s="81"/>
      <c r="Q124" s="83"/>
      <c r="R124" s="87"/>
      <c r="S124" s="87"/>
      <c r="T124" s="87"/>
      <c r="U124" s="87"/>
      <c r="V124" s="87"/>
      <c r="X124" s="465" t="s">
        <v>298</v>
      </c>
      <c r="Y124" s="458" t="s">
        <v>63</v>
      </c>
      <c r="Z124" s="459" t="s">
        <v>30</v>
      </c>
      <c r="AA124" s="459" t="s">
        <v>7</v>
      </c>
      <c r="AB124" s="550" t="s">
        <v>132</v>
      </c>
      <c r="AC124" s="488"/>
      <c r="AD124" s="686">
        <f t="shared" ref="AD124:AF127" si="25">AD125</f>
        <v>4643.3999999999996</v>
      </c>
      <c r="AE124" s="643">
        <f t="shared" si="25"/>
        <v>5021.3</v>
      </c>
      <c r="AF124" s="654">
        <f t="shared" si="25"/>
        <v>5193.1000000000004</v>
      </c>
      <c r="AG124" s="181"/>
      <c r="AH124" s="181"/>
      <c r="AI124" s="147"/>
    </row>
    <row r="125" spans="1:35" x14ac:dyDescent="0.25">
      <c r="A125" s="47"/>
      <c r="B125" s="78"/>
      <c r="C125" s="79"/>
      <c r="D125" s="79"/>
      <c r="E125" s="80"/>
      <c r="F125" s="80"/>
      <c r="G125" s="81"/>
      <c r="H125" s="81"/>
      <c r="I125" s="81"/>
      <c r="J125" s="81"/>
      <c r="K125" s="81"/>
      <c r="L125" s="73"/>
      <c r="M125" s="81"/>
      <c r="N125" s="73"/>
      <c r="O125" s="81"/>
      <c r="P125" s="81"/>
      <c r="Q125" s="83"/>
      <c r="R125" s="87"/>
      <c r="S125" s="87"/>
      <c r="T125" s="87"/>
      <c r="U125" s="87"/>
      <c r="V125" s="87"/>
      <c r="X125" s="465" t="s">
        <v>48</v>
      </c>
      <c r="Y125" s="458" t="s">
        <v>63</v>
      </c>
      <c r="Z125" s="459" t="s">
        <v>30</v>
      </c>
      <c r="AA125" s="459" t="s">
        <v>7</v>
      </c>
      <c r="AB125" s="550" t="s">
        <v>444</v>
      </c>
      <c r="AC125" s="488"/>
      <c r="AD125" s="686">
        <f t="shared" si="25"/>
        <v>4643.3999999999996</v>
      </c>
      <c r="AE125" s="643">
        <f t="shared" si="25"/>
        <v>5021.3</v>
      </c>
      <c r="AF125" s="654">
        <f t="shared" si="25"/>
        <v>5193.1000000000004</v>
      </c>
      <c r="AG125" s="181"/>
      <c r="AH125" s="181"/>
      <c r="AI125" s="147"/>
    </row>
    <row r="126" spans="1:35" x14ac:dyDescent="0.25">
      <c r="A126" s="47"/>
      <c r="B126" s="78"/>
      <c r="C126" s="79"/>
      <c r="D126" s="79"/>
      <c r="E126" s="80"/>
      <c r="F126" s="80"/>
      <c r="G126" s="81"/>
      <c r="H126" s="81"/>
      <c r="I126" s="81"/>
      <c r="J126" s="81"/>
      <c r="K126" s="81"/>
      <c r="L126" s="73"/>
      <c r="M126" s="81"/>
      <c r="N126" s="73"/>
      <c r="O126" s="81"/>
      <c r="P126" s="81"/>
      <c r="Q126" s="83"/>
      <c r="R126" s="87"/>
      <c r="S126" s="87"/>
      <c r="T126" s="87"/>
      <c r="U126" s="87"/>
      <c r="V126" s="87"/>
      <c r="X126" s="670" t="s">
        <v>457</v>
      </c>
      <c r="Y126" s="458" t="s">
        <v>63</v>
      </c>
      <c r="Z126" s="459" t="s">
        <v>30</v>
      </c>
      <c r="AA126" s="459" t="s">
        <v>7</v>
      </c>
      <c r="AB126" s="550" t="s">
        <v>445</v>
      </c>
      <c r="AC126" s="488"/>
      <c r="AD126" s="686">
        <f t="shared" si="25"/>
        <v>4643.3999999999996</v>
      </c>
      <c r="AE126" s="643">
        <f t="shared" si="25"/>
        <v>5021.3</v>
      </c>
      <c r="AF126" s="654">
        <f t="shared" si="25"/>
        <v>5193.1000000000004</v>
      </c>
      <c r="AG126" s="181"/>
      <c r="AH126" s="181"/>
      <c r="AI126" s="147"/>
    </row>
    <row r="127" spans="1:35" s="100" customFormat="1" ht="31.5" x14ac:dyDescent="0.25">
      <c r="A127" s="98"/>
      <c r="B127" s="69"/>
      <c r="C127" s="71"/>
      <c r="D127" s="71"/>
      <c r="E127" s="72"/>
      <c r="F127" s="99"/>
      <c r="G127" s="73"/>
      <c r="H127" s="73"/>
      <c r="I127" s="73"/>
      <c r="J127" s="73"/>
      <c r="K127" s="73"/>
      <c r="L127" s="73"/>
      <c r="M127" s="73"/>
      <c r="N127" s="73"/>
      <c r="O127" s="74"/>
      <c r="P127" s="73"/>
      <c r="Q127" s="75"/>
      <c r="R127" s="95"/>
      <c r="S127" s="95"/>
      <c r="T127" s="95"/>
      <c r="U127" s="95"/>
      <c r="V127" s="95"/>
      <c r="W127" s="99"/>
      <c r="X127" s="465" t="s">
        <v>456</v>
      </c>
      <c r="Y127" s="458" t="s">
        <v>63</v>
      </c>
      <c r="Z127" s="459" t="s">
        <v>30</v>
      </c>
      <c r="AA127" s="459" t="s">
        <v>7</v>
      </c>
      <c r="AB127" s="550" t="s">
        <v>452</v>
      </c>
      <c r="AC127" s="577"/>
      <c r="AD127" s="686">
        <f>AD128</f>
        <v>4643.3999999999996</v>
      </c>
      <c r="AE127" s="643">
        <f t="shared" si="25"/>
        <v>5021.3</v>
      </c>
      <c r="AF127" s="654">
        <f t="shared" si="25"/>
        <v>5193.1000000000004</v>
      </c>
      <c r="AG127" s="181"/>
      <c r="AH127" s="181"/>
      <c r="AI127" s="147"/>
    </row>
    <row r="128" spans="1:35" s="40" customFormat="1" ht="47.25" x14ac:dyDescent="0.25">
      <c r="A128" s="101"/>
      <c r="B128" s="78"/>
      <c r="C128" s="79"/>
      <c r="D128" s="79"/>
      <c r="E128" s="80"/>
      <c r="F128" s="102"/>
      <c r="G128" s="81"/>
      <c r="H128" s="81"/>
      <c r="I128" s="81"/>
      <c r="J128" s="81"/>
      <c r="K128" s="81"/>
      <c r="L128" s="73"/>
      <c r="M128" s="81"/>
      <c r="N128" s="73"/>
      <c r="O128" s="92"/>
      <c r="P128" s="81"/>
      <c r="Q128" s="83"/>
      <c r="R128" s="87"/>
      <c r="S128" s="87"/>
      <c r="T128" s="87"/>
      <c r="U128" s="87"/>
      <c r="V128" s="87"/>
      <c r="W128" s="102"/>
      <c r="X128" s="457" t="s">
        <v>41</v>
      </c>
      <c r="Y128" s="458" t="s">
        <v>63</v>
      </c>
      <c r="Z128" s="459" t="s">
        <v>30</v>
      </c>
      <c r="AA128" s="459" t="s">
        <v>7</v>
      </c>
      <c r="AB128" s="550" t="s">
        <v>452</v>
      </c>
      <c r="AC128" s="460">
        <v>100</v>
      </c>
      <c r="AD128" s="686">
        <f>AD129</f>
        <v>4643.3999999999996</v>
      </c>
      <c r="AE128" s="643">
        <f>AE129</f>
        <v>5021.3</v>
      </c>
      <c r="AF128" s="654">
        <f>AF129</f>
        <v>5193.1000000000004</v>
      </c>
      <c r="AG128" s="181"/>
      <c r="AH128" s="181"/>
      <c r="AI128" s="147"/>
    </row>
    <row r="129" spans="1:35" x14ac:dyDescent="0.25">
      <c r="A129" s="90"/>
      <c r="B129" s="78"/>
      <c r="C129" s="79"/>
      <c r="D129" s="79"/>
      <c r="E129" s="80"/>
      <c r="F129" s="79"/>
      <c r="G129" s="81"/>
      <c r="H129" s="102"/>
      <c r="I129" s="102"/>
      <c r="J129" s="102"/>
      <c r="K129" s="102"/>
      <c r="L129" s="73"/>
      <c r="M129" s="102"/>
      <c r="N129" s="73"/>
      <c r="O129" s="92"/>
      <c r="P129" s="81"/>
      <c r="Q129" s="83"/>
      <c r="R129" s="84"/>
      <c r="S129" s="87"/>
      <c r="T129" s="87"/>
      <c r="U129" s="87"/>
      <c r="V129" s="87"/>
      <c r="W129" s="102"/>
      <c r="X129" s="457" t="s">
        <v>96</v>
      </c>
      <c r="Y129" s="458" t="s">
        <v>63</v>
      </c>
      <c r="Z129" s="459" t="s">
        <v>30</v>
      </c>
      <c r="AA129" s="459" t="s">
        <v>7</v>
      </c>
      <c r="AB129" s="550" t="s">
        <v>452</v>
      </c>
      <c r="AC129" s="460">
        <v>120</v>
      </c>
      <c r="AD129" s="686">
        <v>4643.3999999999996</v>
      </c>
      <c r="AE129" s="643">
        <v>5021.3</v>
      </c>
      <c r="AF129" s="654">
        <v>5193.1000000000004</v>
      </c>
      <c r="AG129" s="181"/>
      <c r="AH129" s="181"/>
      <c r="AI129" s="147"/>
    </row>
    <row r="130" spans="1:35" x14ac:dyDescent="0.25">
      <c r="A130" s="90"/>
      <c r="B130" s="78"/>
      <c r="C130" s="79"/>
      <c r="D130" s="79"/>
      <c r="E130" s="80"/>
      <c r="F130" s="79"/>
      <c r="G130" s="81"/>
      <c r="H130" s="102"/>
      <c r="I130" s="102"/>
      <c r="J130" s="102"/>
      <c r="K130" s="102"/>
      <c r="L130" s="73"/>
      <c r="M130" s="102"/>
      <c r="N130" s="73"/>
      <c r="O130" s="92"/>
      <c r="P130" s="81"/>
      <c r="Q130" s="83"/>
      <c r="R130" s="84"/>
      <c r="S130" s="87"/>
      <c r="T130" s="87"/>
      <c r="U130" s="87"/>
      <c r="V130" s="87"/>
      <c r="W130" s="102"/>
      <c r="X130" s="457" t="s">
        <v>47</v>
      </c>
      <c r="Y130" s="458" t="s">
        <v>63</v>
      </c>
      <c r="Z130" s="459" t="s">
        <v>30</v>
      </c>
      <c r="AA130" s="459" t="s">
        <v>49</v>
      </c>
      <c r="AB130" s="549"/>
      <c r="AC130" s="460"/>
      <c r="AD130" s="686">
        <f t="shared" ref="AD130:AF135" si="26">AD131</f>
        <v>650</v>
      </c>
      <c r="AE130" s="643">
        <f t="shared" si="26"/>
        <v>74</v>
      </c>
      <c r="AF130" s="654">
        <f t="shared" si="26"/>
        <v>74</v>
      </c>
      <c r="AG130" s="181"/>
      <c r="AH130" s="181"/>
      <c r="AI130" s="147"/>
    </row>
    <row r="131" spans="1:35" x14ac:dyDescent="0.25">
      <c r="A131" s="90"/>
      <c r="B131" s="78"/>
      <c r="C131" s="79"/>
      <c r="D131" s="79"/>
      <c r="E131" s="80"/>
      <c r="F131" s="79"/>
      <c r="G131" s="81"/>
      <c r="H131" s="102"/>
      <c r="I131" s="102"/>
      <c r="J131" s="102"/>
      <c r="K131" s="102"/>
      <c r="L131" s="73"/>
      <c r="M131" s="102"/>
      <c r="N131" s="73"/>
      <c r="O131" s="92"/>
      <c r="P131" s="81"/>
      <c r="Q131" s="83"/>
      <c r="R131" s="84"/>
      <c r="S131" s="87"/>
      <c r="T131" s="87"/>
      <c r="U131" s="87"/>
      <c r="V131" s="87"/>
      <c r="W131" s="102"/>
      <c r="X131" s="463" t="s">
        <v>186</v>
      </c>
      <c r="Y131" s="458" t="s">
        <v>63</v>
      </c>
      <c r="Z131" s="459" t="s">
        <v>30</v>
      </c>
      <c r="AA131" s="459" t="s">
        <v>49</v>
      </c>
      <c r="AB131" s="550" t="s">
        <v>112</v>
      </c>
      <c r="AC131" s="460"/>
      <c r="AD131" s="686">
        <f t="shared" si="26"/>
        <v>650</v>
      </c>
      <c r="AE131" s="643">
        <f t="shared" si="26"/>
        <v>74</v>
      </c>
      <c r="AF131" s="654">
        <f t="shared" si="26"/>
        <v>74</v>
      </c>
      <c r="AG131" s="181"/>
      <c r="AH131" s="181"/>
      <c r="AI131" s="147"/>
    </row>
    <row r="132" spans="1:35" x14ac:dyDescent="0.25">
      <c r="A132" s="90"/>
      <c r="B132" s="78"/>
      <c r="C132" s="79"/>
      <c r="D132" s="79"/>
      <c r="E132" s="80"/>
      <c r="F132" s="79"/>
      <c r="G132" s="81"/>
      <c r="H132" s="102"/>
      <c r="I132" s="102"/>
      <c r="J132" s="102"/>
      <c r="K132" s="102"/>
      <c r="L132" s="73"/>
      <c r="M132" s="102"/>
      <c r="N132" s="73"/>
      <c r="O132" s="92"/>
      <c r="P132" s="81"/>
      <c r="Q132" s="83"/>
      <c r="R132" s="84"/>
      <c r="S132" s="87"/>
      <c r="T132" s="87"/>
      <c r="U132" s="87"/>
      <c r="V132" s="87"/>
      <c r="W132" s="102"/>
      <c r="X132" s="463" t="s">
        <v>189</v>
      </c>
      <c r="Y132" s="458" t="s">
        <v>63</v>
      </c>
      <c r="Z132" s="459" t="s">
        <v>30</v>
      </c>
      <c r="AA132" s="459" t="s">
        <v>49</v>
      </c>
      <c r="AB132" s="550" t="s">
        <v>190</v>
      </c>
      <c r="AC132" s="460"/>
      <c r="AD132" s="686">
        <f t="shared" ref="AD132:AF133" si="27">AD133</f>
        <v>650</v>
      </c>
      <c r="AE132" s="643">
        <f t="shared" si="27"/>
        <v>74</v>
      </c>
      <c r="AF132" s="654">
        <f t="shared" si="27"/>
        <v>74</v>
      </c>
      <c r="AG132" s="181"/>
      <c r="AH132" s="181"/>
      <c r="AI132" s="147"/>
    </row>
    <row r="133" spans="1:35" ht="31.5" x14ac:dyDescent="0.25">
      <c r="A133" s="90"/>
      <c r="B133" s="78"/>
      <c r="C133" s="79"/>
      <c r="D133" s="79"/>
      <c r="E133" s="80"/>
      <c r="F133" s="79"/>
      <c r="G133" s="81"/>
      <c r="H133" s="102"/>
      <c r="I133" s="102"/>
      <c r="J133" s="102"/>
      <c r="K133" s="102"/>
      <c r="L133" s="73"/>
      <c r="M133" s="102"/>
      <c r="N133" s="73"/>
      <c r="O133" s="92"/>
      <c r="P133" s="81"/>
      <c r="Q133" s="83"/>
      <c r="R133" s="84"/>
      <c r="S133" s="87"/>
      <c r="T133" s="87"/>
      <c r="U133" s="87"/>
      <c r="V133" s="87"/>
      <c r="W133" s="102"/>
      <c r="X133" s="463" t="s">
        <v>191</v>
      </c>
      <c r="Y133" s="458" t="s">
        <v>63</v>
      </c>
      <c r="Z133" s="459" t="s">
        <v>30</v>
      </c>
      <c r="AA133" s="459" t="s">
        <v>49</v>
      </c>
      <c r="AB133" s="550" t="s">
        <v>192</v>
      </c>
      <c r="AC133" s="460"/>
      <c r="AD133" s="686">
        <f t="shared" si="27"/>
        <v>650</v>
      </c>
      <c r="AE133" s="643">
        <f t="shared" si="27"/>
        <v>74</v>
      </c>
      <c r="AF133" s="654">
        <f t="shared" si="27"/>
        <v>74</v>
      </c>
      <c r="AG133" s="181"/>
      <c r="AH133" s="181"/>
      <c r="AI133" s="147"/>
    </row>
    <row r="134" spans="1:35" x14ac:dyDescent="0.25">
      <c r="A134" s="89"/>
      <c r="B134" s="78"/>
      <c r="C134" s="79"/>
      <c r="D134" s="79"/>
      <c r="E134" s="80"/>
      <c r="F134" s="72"/>
      <c r="G134" s="81"/>
      <c r="H134" s="81"/>
      <c r="I134" s="81"/>
      <c r="J134" s="81"/>
      <c r="K134" s="81"/>
      <c r="L134" s="73"/>
      <c r="M134" s="81"/>
      <c r="N134" s="73"/>
      <c r="O134" s="82"/>
      <c r="P134" s="81"/>
      <c r="Q134" s="83"/>
      <c r="R134" s="87"/>
      <c r="S134" s="87"/>
      <c r="T134" s="87"/>
      <c r="U134" s="87"/>
      <c r="V134" s="87"/>
      <c r="W134" s="87"/>
      <c r="X134" s="471" t="s">
        <v>221</v>
      </c>
      <c r="Y134" s="458" t="s">
        <v>63</v>
      </c>
      <c r="Z134" s="459" t="s">
        <v>30</v>
      </c>
      <c r="AA134" s="459" t="s">
        <v>49</v>
      </c>
      <c r="AB134" s="552" t="s">
        <v>222</v>
      </c>
      <c r="AC134" s="482"/>
      <c r="AD134" s="686">
        <f t="shared" si="26"/>
        <v>650</v>
      </c>
      <c r="AE134" s="643">
        <f t="shared" si="26"/>
        <v>74</v>
      </c>
      <c r="AF134" s="654">
        <f t="shared" si="26"/>
        <v>74</v>
      </c>
      <c r="AG134" s="181"/>
      <c r="AH134" s="181"/>
      <c r="AI134" s="147"/>
    </row>
    <row r="135" spans="1:35" x14ac:dyDescent="0.25">
      <c r="A135" s="89"/>
      <c r="B135" s="78"/>
      <c r="C135" s="79"/>
      <c r="D135" s="79"/>
      <c r="E135" s="80"/>
      <c r="F135" s="72"/>
      <c r="G135" s="81"/>
      <c r="H135" s="81"/>
      <c r="I135" s="81"/>
      <c r="J135" s="81"/>
      <c r="K135" s="81"/>
      <c r="L135" s="73"/>
      <c r="M135" s="81"/>
      <c r="N135" s="73"/>
      <c r="O135" s="82"/>
      <c r="P135" s="81"/>
      <c r="Q135" s="83"/>
      <c r="R135" s="87"/>
      <c r="S135" s="87"/>
      <c r="T135" s="87"/>
      <c r="U135" s="87"/>
      <c r="V135" s="87"/>
      <c r="W135" s="87"/>
      <c r="X135" s="457" t="s">
        <v>120</v>
      </c>
      <c r="Y135" s="458" t="s">
        <v>63</v>
      </c>
      <c r="Z135" s="459" t="s">
        <v>30</v>
      </c>
      <c r="AA135" s="459" t="s">
        <v>49</v>
      </c>
      <c r="AB135" s="552" t="s">
        <v>222</v>
      </c>
      <c r="AC135" s="578">
        <v>200</v>
      </c>
      <c r="AD135" s="686">
        <f t="shared" si="26"/>
        <v>650</v>
      </c>
      <c r="AE135" s="643">
        <f t="shared" si="26"/>
        <v>74</v>
      </c>
      <c r="AF135" s="654">
        <f t="shared" si="26"/>
        <v>74</v>
      </c>
      <c r="AG135" s="181"/>
      <c r="AH135" s="181"/>
      <c r="AI135" s="147"/>
    </row>
    <row r="136" spans="1:35" ht="31.5" x14ac:dyDescent="0.25">
      <c r="A136" s="89"/>
      <c r="B136" s="78"/>
      <c r="C136" s="79"/>
      <c r="D136" s="79"/>
      <c r="E136" s="80"/>
      <c r="F136" s="72"/>
      <c r="G136" s="81"/>
      <c r="H136" s="81"/>
      <c r="I136" s="81"/>
      <c r="J136" s="81"/>
      <c r="K136" s="81"/>
      <c r="L136" s="73"/>
      <c r="M136" s="81"/>
      <c r="N136" s="73"/>
      <c r="O136" s="82"/>
      <c r="P136" s="81"/>
      <c r="Q136" s="83"/>
      <c r="R136" s="87"/>
      <c r="S136" s="87"/>
      <c r="T136" s="87"/>
      <c r="U136" s="87"/>
      <c r="V136" s="87"/>
      <c r="W136" s="87"/>
      <c r="X136" s="457" t="s">
        <v>52</v>
      </c>
      <c r="Y136" s="458" t="s">
        <v>63</v>
      </c>
      <c r="Z136" s="459" t="s">
        <v>30</v>
      </c>
      <c r="AA136" s="459" t="s">
        <v>49</v>
      </c>
      <c r="AB136" s="552" t="s">
        <v>222</v>
      </c>
      <c r="AC136" s="578">
        <v>240</v>
      </c>
      <c r="AD136" s="686">
        <v>650</v>
      </c>
      <c r="AE136" s="643">
        <v>74</v>
      </c>
      <c r="AF136" s="654">
        <v>74</v>
      </c>
      <c r="AG136" s="181"/>
      <c r="AH136" s="181"/>
      <c r="AI136" s="147"/>
    </row>
    <row r="137" spans="1:35" s="77" customFormat="1" x14ac:dyDescent="0.25">
      <c r="A137" s="68"/>
      <c r="B137" s="69"/>
      <c r="C137" s="71"/>
      <c r="D137" s="71"/>
      <c r="E137" s="72"/>
      <c r="F137" s="72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5"/>
      <c r="R137" s="95"/>
      <c r="S137" s="95"/>
      <c r="T137" s="95"/>
      <c r="U137" s="95"/>
      <c r="V137" s="95"/>
      <c r="W137" s="95"/>
      <c r="X137" s="666" t="s">
        <v>46</v>
      </c>
      <c r="Y137" s="454" t="s">
        <v>63</v>
      </c>
      <c r="Z137" s="477" t="s">
        <v>7</v>
      </c>
      <c r="AA137" s="477"/>
      <c r="AB137" s="547"/>
      <c r="AC137" s="482"/>
      <c r="AD137" s="685">
        <f>AD138+AD153+AD183</f>
        <v>49580.6</v>
      </c>
      <c r="AE137" s="642">
        <f>AE138+AE153+AE183</f>
        <v>24976.799999999999</v>
      </c>
      <c r="AF137" s="653">
        <f>AF138+AF153+AF183</f>
        <v>22943.199999999997</v>
      </c>
      <c r="AG137" s="206"/>
      <c r="AH137" s="206"/>
      <c r="AI137" s="147"/>
    </row>
    <row r="138" spans="1:35" s="103" customFormat="1" x14ac:dyDescent="0.25">
      <c r="A138" s="93"/>
      <c r="B138" s="78"/>
      <c r="C138" s="79"/>
      <c r="D138" s="79"/>
      <c r="E138" s="80"/>
      <c r="F138" s="80"/>
      <c r="G138" s="81"/>
      <c r="H138" s="81"/>
      <c r="I138" s="81"/>
      <c r="J138" s="81"/>
      <c r="K138" s="81"/>
      <c r="L138" s="73"/>
      <c r="M138" s="81"/>
      <c r="N138" s="73"/>
      <c r="O138" s="81"/>
      <c r="P138" s="81"/>
      <c r="Q138" s="83"/>
      <c r="R138" s="87"/>
      <c r="S138" s="87"/>
      <c r="T138" s="87"/>
      <c r="U138" s="87"/>
      <c r="V138" s="87"/>
      <c r="W138" s="87"/>
      <c r="X138" s="457" t="s">
        <v>365</v>
      </c>
      <c r="Y138" s="458" t="s">
        <v>63</v>
      </c>
      <c r="Z138" s="459" t="s">
        <v>7</v>
      </c>
      <c r="AA138" s="459" t="s">
        <v>22</v>
      </c>
      <c r="AB138" s="549"/>
      <c r="AC138" s="488"/>
      <c r="AD138" s="686">
        <f t="shared" ref="AD138:AF139" si="28">AD139</f>
        <v>1277</v>
      </c>
      <c r="AE138" s="643">
        <f t="shared" si="28"/>
        <v>1177</v>
      </c>
      <c r="AF138" s="654">
        <f t="shared" si="28"/>
        <v>1177</v>
      </c>
      <c r="AG138" s="181"/>
      <c r="AH138" s="181"/>
      <c r="AI138" s="147"/>
    </row>
    <row r="139" spans="1:35" s="103" customFormat="1" ht="31.5" x14ac:dyDescent="0.25">
      <c r="A139" s="93"/>
      <c r="B139" s="78"/>
      <c r="C139" s="79"/>
      <c r="D139" s="79"/>
      <c r="E139" s="80"/>
      <c r="F139" s="80"/>
      <c r="G139" s="81"/>
      <c r="H139" s="81"/>
      <c r="I139" s="81"/>
      <c r="J139" s="81"/>
      <c r="K139" s="81"/>
      <c r="L139" s="73"/>
      <c r="M139" s="81"/>
      <c r="N139" s="73"/>
      <c r="O139" s="81"/>
      <c r="P139" s="81"/>
      <c r="Q139" s="83"/>
      <c r="R139" s="87"/>
      <c r="S139" s="87"/>
      <c r="T139" s="87"/>
      <c r="U139" s="87"/>
      <c r="V139" s="87"/>
      <c r="W139" s="87"/>
      <c r="X139" s="463" t="s">
        <v>161</v>
      </c>
      <c r="Y139" s="458" t="s">
        <v>63</v>
      </c>
      <c r="Z139" s="459" t="s">
        <v>7</v>
      </c>
      <c r="AA139" s="459" t="s">
        <v>22</v>
      </c>
      <c r="AB139" s="549" t="s">
        <v>102</v>
      </c>
      <c r="AC139" s="488"/>
      <c r="AD139" s="686">
        <f t="shared" si="28"/>
        <v>1277</v>
      </c>
      <c r="AE139" s="643">
        <f t="shared" si="28"/>
        <v>1177</v>
      </c>
      <c r="AF139" s="654">
        <f t="shared" si="28"/>
        <v>1177</v>
      </c>
      <c r="AG139" s="181"/>
      <c r="AH139" s="181"/>
      <c r="AI139" s="147"/>
    </row>
    <row r="140" spans="1:35" s="103" customFormat="1" ht="31.5" x14ac:dyDescent="0.25">
      <c r="A140" s="93"/>
      <c r="B140" s="78"/>
      <c r="C140" s="79"/>
      <c r="D140" s="79"/>
      <c r="E140" s="80"/>
      <c r="F140" s="80"/>
      <c r="G140" s="81"/>
      <c r="H140" s="81"/>
      <c r="I140" s="81"/>
      <c r="J140" s="81"/>
      <c r="K140" s="81"/>
      <c r="L140" s="73"/>
      <c r="M140" s="81"/>
      <c r="N140" s="73"/>
      <c r="O140" s="81"/>
      <c r="P140" s="81"/>
      <c r="Q140" s="83"/>
      <c r="R140" s="87"/>
      <c r="S140" s="87"/>
      <c r="T140" s="87"/>
      <c r="U140" s="87"/>
      <c r="V140" s="87"/>
      <c r="W140" s="87"/>
      <c r="X140" s="463" t="s">
        <v>583</v>
      </c>
      <c r="Y140" s="458" t="s">
        <v>63</v>
      </c>
      <c r="Z140" s="459" t="s">
        <v>7</v>
      </c>
      <c r="AA140" s="459" t="s">
        <v>22</v>
      </c>
      <c r="AB140" s="550" t="s">
        <v>103</v>
      </c>
      <c r="AC140" s="488"/>
      <c r="AD140" s="686">
        <f>AD141+AD149</f>
        <v>1277</v>
      </c>
      <c r="AE140" s="643">
        <f>AE141+AE149</f>
        <v>1177</v>
      </c>
      <c r="AF140" s="654">
        <f>AF141+AF149</f>
        <v>1177</v>
      </c>
      <c r="AG140" s="181"/>
      <c r="AH140" s="181"/>
      <c r="AI140" s="147"/>
    </row>
    <row r="141" spans="1:35" s="103" customFormat="1" ht="78.75" x14ac:dyDescent="0.25">
      <c r="A141" s="93"/>
      <c r="B141" s="78"/>
      <c r="C141" s="79"/>
      <c r="D141" s="79"/>
      <c r="E141" s="80"/>
      <c r="F141" s="80"/>
      <c r="G141" s="81"/>
      <c r="H141" s="81"/>
      <c r="I141" s="81"/>
      <c r="J141" s="81"/>
      <c r="K141" s="81"/>
      <c r="L141" s="73"/>
      <c r="M141" s="81"/>
      <c r="N141" s="73"/>
      <c r="O141" s="81"/>
      <c r="P141" s="81"/>
      <c r="Q141" s="83"/>
      <c r="R141" s="87"/>
      <c r="S141" s="87"/>
      <c r="T141" s="87"/>
      <c r="U141" s="87"/>
      <c r="V141" s="87"/>
      <c r="W141" s="87"/>
      <c r="X141" s="472" t="s">
        <v>585</v>
      </c>
      <c r="Y141" s="458" t="s">
        <v>63</v>
      </c>
      <c r="Z141" s="459" t="s">
        <v>7</v>
      </c>
      <c r="AA141" s="459" t="s">
        <v>22</v>
      </c>
      <c r="AB141" s="550" t="s">
        <v>124</v>
      </c>
      <c r="AC141" s="488"/>
      <c r="AD141" s="686">
        <f>AD142+AD145</f>
        <v>827</v>
      </c>
      <c r="AE141" s="643">
        <f>AE142+AE145</f>
        <v>727</v>
      </c>
      <c r="AF141" s="654">
        <f>AF142+AF145</f>
        <v>727</v>
      </c>
      <c r="AG141" s="181"/>
      <c r="AH141" s="181"/>
      <c r="AI141" s="147"/>
    </row>
    <row r="142" spans="1:35" s="103" customFormat="1" ht="31.5" x14ac:dyDescent="0.25">
      <c r="A142" s="93"/>
      <c r="B142" s="78"/>
      <c r="C142" s="79"/>
      <c r="D142" s="79"/>
      <c r="E142" s="80"/>
      <c r="F142" s="80"/>
      <c r="G142" s="81"/>
      <c r="H142" s="81"/>
      <c r="I142" s="81"/>
      <c r="J142" s="81"/>
      <c r="K142" s="81"/>
      <c r="L142" s="73"/>
      <c r="M142" s="81"/>
      <c r="N142" s="73"/>
      <c r="O142" s="81"/>
      <c r="P142" s="81"/>
      <c r="Q142" s="83"/>
      <c r="R142" s="87"/>
      <c r="S142" s="87"/>
      <c r="T142" s="87"/>
      <c r="U142" s="87"/>
      <c r="V142" s="87"/>
      <c r="W142" s="87"/>
      <c r="X142" s="472" t="s">
        <v>174</v>
      </c>
      <c r="Y142" s="458" t="s">
        <v>63</v>
      </c>
      <c r="Z142" s="459" t="s">
        <v>7</v>
      </c>
      <c r="AA142" s="459" t="s">
        <v>22</v>
      </c>
      <c r="AB142" s="550" t="s">
        <v>175</v>
      </c>
      <c r="AC142" s="488"/>
      <c r="AD142" s="686">
        <f t="shared" ref="AD142:AF143" si="29">AD143</f>
        <v>727</v>
      </c>
      <c r="AE142" s="643">
        <f t="shared" si="29"/>
        <v>727</v>
      </c>
      <c r="AF142" s="654">
        <f t="shared" si="29"/>
        <v>727</v>
      </c>
      <c r="AG142" s="181"/>
      <c r="AH142" s="181"/>
      <c r="AI142" s="147"/>
    </row>
    <row r="143" spans="1:35" s="103" customFormat="1" x14ac:dyDescent="0.25">
      <c r="A143" s="93"/>
      <c r="B143" s="78"/>
      <c r="C143" s="79"/>
      <c r="D143" s="79"/>
      <c r="E143" s="80"/>
      <c r="F143" s="80"/>
      <c r="G143" s="81"/>
      <c r="H143" s="81"/>
      <c r="I143" s="81"/>
      <c r="J143" s="81"/>
      <c r="K143" s="81"/>
      <c r="L143" s="73"/>
      <c r="M143" s="81"/>
      <c r="N143" s="73"/>
      <c r="O143" s="81"/>
      <c r="P143" s="81"/>
      <c r="Q143" s="83"/>
      <c r="R143" s="87"/>
      <c r="S143" s="87"/>
      <c r="T143" s="87"/>
      <c r="U143" s="87"/>
      <c r="V143" s="87"/>
      <c r="W143" s="87"/>
      <c r="X143" s="457" t="s">
        <v>120</v>
      </c>
      <c r="Y143" s="458" t="s">
        <v>63</v>
      </c>
      <c r="Z143" s="459" t="s">
        <v>7</v>
      </c>
      <c r="AA143" s="459" t="s">
        <v>22</v>
      </c>
      <c r="AB143" s="550" t="s">
        <v>175</v>
      </c>
      <c r="AC143" s="488">
        <v>200</v>
      </c>
      <c r="AD143" s="686">
        <f t="shared" si="29"/>
        <v>727</v>
      </c>
      <c r="AE143" s="643">
        <f t="shared" si="29"/>
        <v>727</v>
      </c>
      <c r="AF143" s="654">
        <f t="shared" si="29"/>
        <v>727</v>
      </c>
      <c r="AG143" s="181"/>
      <c r="AH143" s="181"/>
      <c r="AI143" s="147"/>
    </row>
    <row r="144" spans="1:35" s="103" customFormat="1" ht="31.5" x14ac:dyDescent="0.25">
      <c r="A144" s="93"/>
      <c r="B144" s="78"/>
      <c r="C144" s="79"/>
      <c r="D144" s="79"/>
      <c r="E144" s="80"/>
      <c r="F144" s="80"/>
      <c r="G144" s="81"/>
      <c r="H144" s="81"/>
      <c r="I144" s="81"/>
      <c r="J144" s="81"/>
      <c r="K144" s="81"/>
      <c r="L144" s="73"/>
      <c r="M144" s="81"/>
      <c r="N144" s="73"/>
      <c r="O144" s="81"/>
      <c r="P144" s="81"/>
      <c r="Q144" s="83"/>
      <c r="R144" s="87"/>
      <c r="S144" s="87"/>
      <c r="T144" s="87"/>
      <c r="U144" s="87"/>
      <c r="V144" s="87"/>
      <c r="W144" s="87"/>
      <c r="X144" s="457" t="s">
        <v>52</v>
      </c>
      <c r="Y144" s="458" t="s">
        <v>63</v>
      </c>
      <c r="Z144" s="459" t="s">
        <v>7</v>
      </c>
      <c r="AA144" s="459" t="s">
        <v>22</v>
      </c>
      <c r="AB144" s="550" t="s">
        <v>175</v>
      </c>
      <c r="AC144" s="488">
        <v>240</v>
      </c>
      <c r="AD144" s="686">
        <v>727</v>
      </c>
      <c r="AE144" s="643">
        <v>727</v>
      </c>
      <c r="AF144" s="654">
        <v>727</v>
      </c>
      <c r="AG144" s="181"/>
      <c r="AH144" s="181"/>
      <c r="AI144" s="147"/>
    </row>
    <row r="145" spans="1:35" s="506" customFormat="1" ht="47.25" x14ac:dyDescent="0.25">
      <c r="A145" s="93"/>
      <c r="B145" s="499"/>
      <c r="C145" s="500"/>
      <c r="D145" s="500"/>
      <c r="E145" s="501"/>
      <c r="F145" s="501"/>
      <c r="G145" s="502"/>
      <c r="H145" s="502"/>
      <c r="I145" s="502"/>
      <c r="J145" s="502"/>
      <c r="K145" s="502"/>
      <c r="L145" s="498"/>
      <c r="M145" s="502"/>
      <c r="N145" s="498"/>
      <c r="O145" s="502"/>
      <c r="P145" s="502"/>
      <c r="Q145" s="503"/>
      <c r="R145" s="504"/>
      <c r="S145" s="504"/>
      <c r="T145" s="504"/>
      <c r="U145" s="504"/>
      <c r="V145" s="504"/>
      <c r="W145" s="504"/>
      <c r="X145" s="457" t="s">
        <v>682</v>
      </c>
      <c r="Y145" s="458" t="s">
        <v>63</v>
      </c>
      <c r="Z145" s="459" t="s">
        <v>7</v>
      </c>
      <c r="AA145" s="459" t="s">
        <v>22</v>
      </c>
      <c r="AB145" s="550" t="s">
        <v>734</v>
      </c>
      <c r="AC145" s="488"/>
      <c r="AD145" s="686">
        <f>AD146</f>
        <v>100</v>
      </c>
      <c r="AE145" s="643">
        <f t="shared" ref="AE145:AF145" si="30">AE146</f>
        <v>0</v>
      </c>
      <c r="AF145" s="654">
        <f t="shared" si="30"/>
        <v>0</v>
      </c>
      <c r="AG145" s="512"/>
      <c r="AH145" s="512"/>
      <c r="AI145" s="508"/>
    </row>
    <row r="146" spans="1:35" s="506" customFormat="1" ht="31.5" x14ac:dyDescent="0.25">
      <c r="A146" s="93"/>
      <c r="B146" s="499"/>
      <c r="C146" s="500"/>
      <c r="D146" s="500"/>
      <c r="E146" s="501"/>
      <c r="F146" s="501"/>
      <c r="G146" s="502"/>
      <c r="H146" s="502"/>
      <c r="I146" s="502"/>
      <c r="J146" s="502"/>
      <c r="K146" s="502"/>
      <c r="L146" s="498"/>
      <c r="M146" s="502"/>
      <c r="N146" s="498"/>
      <c r="O146" s="502"/>
      <c r="P146" s="502"/>
      <c r="Q146" s="503"/>
      <c r="R146" s="504"/>
      <c r="S146" s="504"/>
      <c r="T146" s="504"/>
      <c r="U146" s="504"/>
      <c r="V146" s="504"/>
      <c r="W146" s="504"/>
      <c r="X146" s="457" t="s">
        <v>683</v>
      </c>
      <c r="Y146" s="458" t="s">
        <v>63</v>
      </c>
      <c r="Z146" s="459" t="s">
        <v>7</v>
      </c>
      <c r="AA146" s="459" t="s">
        <v>22</v>
      </c>
      <c r="AB146" s="550" t="s">
        <v>684</v>
      </c>
      <c r="AC146" s="488"/>
      <c r="AD146" s="686">
        <f>AD147</f>
        <v>100</v>
      </c>
      <c r="AE146" s="643">
        <f t="shared" ref="AE146:AF146" si="31">AE147</f>
        <v>0</v>
      </c>
      <c r="AF146" s="654">
        <f t="shared" si="31"/>
        <v>0</v>
      </c>
      <c r="AG146" s="512"/>
      <c r="AH146" s="512"/>
      <c r="AI146" s="508"/>
    </row>
    <row r="147" spans="1:35" s="506" customFormat="1" x14ac:dyDescent="0.25">
      <c r="A147" s="93"/>
      <c r="B147" s="499"/>
      <c r="C147" s="500"/>
      <c r="D147" s="500"/>
      <c r="E147" s="501"/>
      <c r="F147" s="501"/>
      <c r="G147" s="502"/>
      <c r="H147" s="502"/>
      <c r="I147" s="502"/>
      <c r="J147" s="502"/>
      <c r="K147" s="502"/>
      <c r="L147" s="498"/>
      <c r="M147" s="502"/>
      <c r="N147" s="498"/>
      <c r="O147" s="502"/>
      <c r="P147" s="502"/>
      <c r="Q147" s="503"/>
      <c r="R147" s="504"/>
      <c r="S147" s="504"/>
      <c r="T147" s="504"/>
      <c r="U147" s="504"/>
      <c r="V147" s="504"/>
      <c r="W147" s="504"/>
      <c r="X147" s="457" t="s">
        <v>120</v>
      </c>
      <c r="Y147" s="458" t="s">
        <v>63</v>
      </c>
      <c r="Z147" s="459" t="s">
        <v>7</v>
      </c>
      <c r="AA147" s="459" t="s">
        <v>22</v>
      </c>
      <c r="AB147" s="550" t="s">
        <v>684</v>
      </c>
      <c r="AC147" s="488">
        <v>200</v>
      </c>
      <c r="AD147" s="686">
        <f>AD148</f>
        <v>100</v>
      </c>
      <c r="AE147" s="643">
        <f t="shared" ref="AE147:AF147" si="32">AE148</f>
        <v>0</v>
      </c>
      <c r="AF147" s="654">
        <f t="shared" si="32"/>
        <v>0</v>
      </c>
      <c r="AG147" s="512"/>
      <c r="AH147" s="512"/>
      <c r="AI147" s="508"/>
    </row>
    <row r="148" spans="1:35" s="506" customFormat="1" ht="31.5" x14ac:dyDescent="0.25">
      <c r="A148" s="93"/>
      <c r="B148" s="499"/>
      <c r="C148" s="500"/>
      <c r="D148" s="500"/>
      <c r="E148" s="501"/>
      <c r="F148" s="501"/>
      <c r="G148" s="502"/>
      <c r="H148" s="502"/>
      <c r="I148" s="502"/>
      <c r="J148" s="502"/>
      <c r="K148" s="502"/>
      <c r="L148" s="498"/>
      <c r="M148" s="502"/>
      <c r="N148" s="498"/>
      <c r="O148" s="502"/>
      <c r="P148" s="502"/>
      <c r="Q148" s="503"/>
      <c r="R148" s="504"/>
      <c r="S148" s="504"/>
      <c r="T148" s="504"/>
      <c r="U148" s="504"/>
      <c r="V148" s="504"/>
      <c r="W148" s="504"/>
      <c r="X148" s="457" t="s">
        <v>52</v>
      </c>
      <c r="Y148" s="458" t="s">
        <v>63</v>
      </c>
      <c r="Z148" s="459" t="s">
        <v>7</v>
      </c>
      <c r="AA148" s="459" t="s">
        <v>22</v>
      </c>
      <c r="AB148" s="550" t="s">
        <v>684</v>
      </c>
      <c r="AC148" s="488">
        <v>240</v>
      </c>
      <c r="AD148" s="686">
        <v>100</v>
      </c>
      <c r="AE148" s="643">
        <v>0</v>
      </c>
      <c r="AF148" s="654">
        <v>0</v>
      </c>
      <c r="AG148" s="512"/>
      <c r="AH148" s="512"/>
      <c r="AI148" s="508"/>
    </row>
    <row r="149" spans="1:35" s="103" customFormat="1" ht="47.25" x14ac:dyDescent="0.25">
      <c r="A149" s="93"/>
      <c r="B149" s="78"/>
      <c r="C149" s="79"/>
      <c r="D149" s="79"/>
      <c r="E149" s="80"/>
      <c r="F149" s="80"/>
      <c r="G149" s="81"/>
      <c r="H149" s="81"/>
      <c r="I149" s="81"/>
      <c r="J149" s="81"/>
      <c r="K149" s="81"/>
      <c r="L149" s="73"/>
      <c r="M149" s="81"/>
      <c r="N149" s="73"/>
      <c r="O149" s="81"/>
      <c r="P149" s="81"/>
      <c r="Q149" s="83"/>
      <c r="R149" s="87"/>
      <c r="S149" s="87"/>
      <c r="T149" s="87"/>
      <c r="U149" s="87"/>
      <c r="V149" s="87"/>
      <c r="W149" s="87"/>
      <c r="X149" s="472" t="s">
        <v>559</v>
      </c>
      <c r="Y149" s="458" t="s">
        <v>63</v>
      </c>
      <c r="Z149" s="459" t="s">
        <v>7</v>
      </c>
      <c r="AA149" s="459" t="s">
        <v>22</v>
      </c>
      <c r="AB149" s="550" t="s">
        <v>558</v>
      </c>
      <c r="AC149" s="479"/>
      <c r="AD149" s="686">
        <f>AD150</f>
        <v>450</v>
      </c>
      <c r="AE149" s="643">
        <f>AE150</f>
        <v>450</v>
      </c>
      <c r="AF149" s="654">
        <f>AF150</f>
        <v>450</v>
      </c>
      <c r="AG149" s="181"/>
      <c r="AH149" s="181"/>
      <c r="AI149" s="147"/>
    </row>
    <row r="150" spans="1:35" s="103" customFormat="1" ht="31.5" x14ac:dyDescent="0.25">
      <c r="A150" s="93"/>
      <c r="B150" s="78"/>
      <c r="C150" s="79"/>
      <c r="D150" s="79"/>
      <c r="E150" s="80"/>
      <c r="F150" s="80"/>
      <c r="G150" s="81"/>
      <c r="H150" s="81"/>
      <c r="I150" s="81"/>
      <c r="J150" s="81"/>
      <c r="K150" s="81"/>
      <c r="L150" s="73"/>
      <c r="M150" s="81"/>
      <c r="N150" s="73"/>
      <c r="O150" s="81"/>
      <c r="P150" s="81"/>
      <c r="Q150" s="83"/>
      <c r="R150" s="87"/>
      <c r="S150" s="87"/>
      <c r="T150" s="87"/>
      <c r="U150" s="87"/>
      <c r="V150" s="87"/>
      <c r="W150" s="87"/>
      <c r="X150" s="471" t="s">
        <v>560</v>
      </c>
      <c r="Y150" s="458" t="s">
        <v>63</v>
      </c>
      <c r="Z150" s="459" t="s">
        <v>7</v>
      </c>
      <c r="AA150" s="459" t="s">
        <v>22</v>
      </c>
      <c r="AB150" s="550" t="s">
        <v>561</v>
      </c>
      <c r="AC150" s="479"/>
      <c r="AD150" s="686">
        <f t="shared" ref="AD150:AF151" si="33">AD151</f>
        <v>450</v>
      </c>
      <c r="AE150" s="643">
        <f t="shared" si="33"/>
        <v>450</v>
      </c>
      <c r="AF150" s="654">
        <f t="shared" si="33"/>
        <v>450</v>
      </c>
      <c r="AG150" s="181"/>
      <c r="AH150" s="181"/>
      <c r="AI150" s="147"/>
    </row>
    <row r="151" spans="1:35" s="103" customFormat="1" x14ac:dyDescent="0.25">
      <c r="A151" s="93"/>
      <c r="B151" s="78"/>
      <c r="C151" s="79"/>
      <c r="D151" s="79"/>
      <c r="E151" s="80"/>
      <c r="F151" s="80"/>
      <c r="G151" s="81"/>
      <c r="H151" s="81"/>
      <c r="I151" s="81"/>
      <c r="J151" s="81"/>
      <c r="K151" s="81"/>
      <c r="L151" s="73"/>
      <c r="M151" s="81"/>
      <c r="N151" s="73"/>
      <c r="O151" s="81"/>
      <c r="P151" s="81"/>
      <c r="Q151" s="83"/>
      <c r="R151" s="87"/>
      <c r="S151" s="87"/>
      <c r="T151" s="87"/>
      <c r="U151" s="87"/>
      <c r="V151" s="87"/>
      <c r="W151" s="87"/>
      <c r="X151" s="457" t="s">
        <v>120</v>
      </c>
      <c r="Y151" s="458" t="s">
        <v>63</v>
      </c>
      <c r="Z151" s="459" t="s">
        <v>7</v>
      </c>
      <c r="AA151" s="459" t="s">
        <v>22</v>
      </c>
      <c r="AB151" s="550" t="s">
        <v>561</v>
      </c>
      <c r="AC151" s="479" t="s">
        <v>37</v>
      </c>
      <c r="AD151" s="686">
        <f t="shared" si="33"/>
        <v>450</v>
      </c>
      <c r="AE151" s="643">
        <f t="shared" si="33"/>
        <v>450</v>
      </c>
      <c r="AF151" s="654">
        <f t="shared" si="33"/>
        <v>450</v>
      </c>
      <c r="AG151" s="181"/>
      <c r="AH151" s="181"/>
      <c r="AI151" s="147"/>
    </row>
    <row r="152" spans="1:35" s="103" customFormat="1" ht="31.5" x14ac:dyDescent="0.25">
      <c r="A152" s="93"/>
      <c r="B152" s="78"/>
      <c r="C152" s="79"/>
      <c r="D152" s="79"/>
      <c r="E152" s="80"/>
      <c r="F152" s="80"/>
      <c r="G152" s="81"/>
      <c r="H152" s="81"/>
      <c r="I152" s="81"/>
      <c r="J152" s="81"/>
      <c r="K152" s="81"/>
      <c r="L152" s="73"/>
      <c r="M152" s="81"/>
      <c r="N152" s="73"/>
      <c r="O152" s="81"/>
      <c r="P152" s="81"/>
      <c r="Q152" s="83"/>
      <c r="R152" s="87"/>
      <c r="S152" s="87"/>
      <c r="T152" s="87"/>
      <c r="U152" s="87"/>
      <c r="V152" s="87"/>
      <c r="W152" s="87"/>
      <c r="X152" s="457" t="s">
        <v>52</v>
      </c>
      <c r="Y152" s="458" t="s">
        <v>63</v>
      </c>
      <c r="Z152" s="459" t="s">
        <v>7</v>
      </c>
      <c r="AA152" s="459" t="s">
        <v>22</v>
      </c>
      <c r="AB152" s="550" t="s">
        <v>561</v>
      </c>
      <c r="AC152" s="479" t="s">
        <v>65</v>
      </c>
      <c r="AD152" s="686">
        <v>450</v>
      </c>
      <c r="AE152" s="643">
        <v>450</v>
      </c>
      <c r="AF152" s="654">
        <v>450</v>
      </c>
      <c r="AG152" s="181"/>
      <c r="AH152" s="181"/>
      <c r="AI152" s="147"/>
    </row>
    <row r="153" spans="1:35" s="103" customFormat="1" ht="31.5" x14ac:dyDescent="0.25">
      <c r="A153" s="93"/>
      <c r="B153" s="78"/>
      <c r="C153" s="79"/>
      <c r="D153" s="79"/>
      <c r="E153" s="80"/>
      <c r="F153" s="80"/>
      <c r="G153" s="81"/>
      <c r="H153" s="81"/>
      <c r="I153" s="81"/>
      <c r="J153" s="81"/>
      <c r="K153" s="81"/>
      <c r="L153" s="73"/>
      <c r="M153" s="81"/>
      <c r="N153" s="73"/>
      <c r="O153" s="81"/>
      <c r="P153" s="81"/>
      <c r="Q153" s="83"/>
      <c r="R153" s="87"/>
      <c r="S153" s="87"/>
      <c r="T153" s="87"/>
      <c r="U153" s="87"/>
      <c r="V153" s="87"/>
      <c r="W153" s="87"/>
      <c r="X153" s="457" t="s">
        <v>366</v>
      </c>
      <c r="Y153" s="458" t="s">
        <v>63</v>
      </c>
      <c r="Z153" s="459" t="s">
        <v>7</v>
      </c>
      <c r="AA153" s="459" t="s">
        <v>36</v>
      </c>
      <c r="AB153" s="549"/>
      <c r="AC153" s="488"/>
      <c r="AD153" s="686">
        <f>AD154</f>
        <v>28959.8</v>
      </c>
      <c r="AE153" s="643">
        <f>AE154</f>
        <v>11681</v>
      </c>
      <c r="AF153" s="654">
        <f>AF154</f>
        <v>11717</v>
      </c>
      <c r="AG153" s="181"/>
      <c r="AH153" s="181"/>
      <c r="AI153" s="147"/>
    </row>
    <row r="154" spans="1:35" s="103" customFormat="1" ht="31.5" x14ac:dyDescent="0.25">
      <c r="A154" s="93"/>
      <c r="B154" s="78"/>
      <c r="C154" s="79"/>
      <c r="D154" s="79"/>
      <c r="E154" s="80"/>
      <c r="F154" s="80"/>
      <c r="G154" s="81"/>
      <c r="H154" s="81"/>
      <c r="I154" s="81"/>
      <c r="J154" s="81"/>
      <c r="K154" s="81"/>
      <c r="L154" s="73"/>
      <c r="M154" s="81"/>
      <c r="N154" s="73"/>
      <c r="O154" s="81"/>
      <c r="P154" s="81"/>
      <c r="Q154" s="83"/>
      <c r="R154" s="87"/>
      <c r="S154" s="87"/>
      <c r="T154" s="87"/>
      <c r="U154" s="87"/>
      <c r="V154" s="87"/>
      <c r="W154" s="87"/>
      <c r="X154" s="463" t="s">
        <v>161</v>
      </c>
      <c r="Y154" s="458" t="s">
        <v>63</v>
      </c>
      <c r="Z154" s="459" t="s">
        <v>7</v>
      </c>
      <c r="AA154" s="459" t="s">
        <v>36</v>
      </c>
      <c r="AB154" s="549" t="s">
        <v>102</v>
      </c>
      <c r="AC154" s="488"/>
      <c r="AD154" s="686">
        <f>AD155+AD164+AD176+AD171</f>
        <v>28959.8</v>
      </c>
      <c r="AE154" s="643">
        <f>AE155+AE164+AE176+AE171</f>
        <v>11681</v>
      </c>
      <c r="AF154" s="654">
        <f>AF155+AF164+AF176+AF171</f>
        <v>11717</v>
      </c>
      <c r="AG154" s="181"/>
      <c r="AH154" s="181"/>
      <c r="AI154" s="147"/>
    </row>
    <row r="155" spans="1:35" s="103" customFormat="1" ht="31.5" x14ac:dyDescent="0.25">
      <c r="A155" s="47"/>
      <c r="B155" s="78"/>
      <c r="C155" s="79"/>
      <c r="D155" s="79"/>
      <c r="E155" s="80"/>
      <c r="F155" s="104"/>
      <c r="G155" s="81"/>
      <c r="H155" s="105"/>
      <c r="I155" s="49"/>
      <c r="J155" s="49"/>
      <c r="K155" s="49"/>
      <c r="L155" s="81"/>
      <c r="M155" s="49"/>
      <c r="N155" s="81"/>
      <c r="O155" s="82"/>
      <c r="P155" s="81"/>
      <c r="Q155" s="83"/>
      <c r="R155" s="87"/>
      <c r="S155" s="87"/>
      <c r="T155" s="87"/>
      <c r="U155" s="87"/>
      <c r="V155" s="87"/>
      <c r="W155" s="87"/>
      <c r="X155" s="463" t="s">
        <v>728</v>
      </c>
      <c r="Y155" s="458" t="s">
        <v>63</v>
      </c>
      <c r="Z155" s="459" t="s">
        <v>7</v>
      </c>
      <c r="AA155" s="459" t="s">
        <v>36</v>
      </c>
      <c r="AB155" s="550" t="s">
        <v>107</v>
      </c>
      <c r="AC155" s="479"/>
      <c r="AD155" s="686">
        <f>AD156+AD160</f>
        <v>567</v>
      </c>
      <c r="AE155" s="643">
        <f>AE156+AE160</f>
        <v>567</v>
      </c>
      <c r="AF155" s="654">
        <f>AF156+AF160</f>
        <v>567</v>
      </c>
      <c r="AG155" s="181"/>
      <c r="AH155" s="181"/>
      <c r="AI155" s="147"/>
    </row>
    <row r="156" spans="1:35" s="103" customFormat="1" ht="31.5" x14ac:dyDescent="0.25">
      <c r="A156" s="47"/>
      <c r="B156" s="78"/>
      <c r="C156" s="79"/>
      <c r="D156" s="79"/>
      <c r="E156" s="80"/>
      <c r="F156" s="104"/>
      <c r="G156" s="81"/>
      <c r="H156" s="105"/>
      <c r="I156" s="49"/>
      <c r="J156" s="49"/>
      <c r="K156" s="49"/>
      <c r="L156" s="81"/>
      <c r="M156" s="49"/>
      <c r="N156" s="81"/>
      <c r="O156" s="82"/>
      <c r="P156" s="81"/>
      <c r="Q156" s="83"/>
      <c r="R156" s="87"/>
      <c r="S156" s="87"/>
      <c r="T156" s="87"/>
      <c r="U156" s="87"/>
      <c r="V156" s="87"/>
      <c r="W156" s="87"/>
      <c r="X156" s="281" t="s">
        <v>729</v>
      </c>
      <c r="Y156" s="458" t="s">
        <v>63</v>
      </c>
      <c r="Z156" s="459" t="s">
        <v>7</v>
      </c>
      <c r="AA156" s="459" t="s">
        <v>36</v>
      </c>
      <c r="AB156" s="550" t="s">
        <v>171</v>
      </c>
      <c r="AC156" s="479"/>
      <c r="AD156" s="686">
        <f t="shared" ref="AD156:AF158" si="34">AD157</f>
        <v>340</v>
      </c>
      <c r="AE156" s="643">
        <f t="shared" si="34"/>
        <v>340</v>
      </c>
      <c r="AF156" s="654">
        <f t="shared" si="34"/>
        <v>340</v>
      </c>
      <c r="AG156" s="181"/>
      <c r="AH156" s="181"/>
      <c r="AI156" s="147"/>
    </row>
    <row r="157" spans="1:35" s="103" customFormat="1" ht="31.5" x14ac:dyDescent="0.25">
      <c r="A157" s="47"/>
      <c r="B157" s="78"/>
      <c r="C157" s="79"/>
      <c r="D157" s="79"/>
      <c r="E157" s="80"/>
      <c r="F157" s="104"/>
      <c r="G157" s="81"/>
      <c r="H157" s="105"/>
      <c r="I157" s="49"/>
      <c r="J157" s="49"/>
      <c r="K157" s="49"/>
      <c r="L157" s="81"/>
      <c r="M157" s="49"/>
      <c r="N157" s="81"/>
      <c r="O157" s="82"/>
      <c r="P157" s="81"/>
      <c r="Q157" s="83"/>
      <c r="R157" s="87"/>
      <c r="S157" s="87"/>
      <c r="T157" s="87"/>
      <c r="U157" s="87"/>
      <c r="V157" s="87"/>
      <c r="W157" s="87"/>
      <c r="X157" s="472" t="s">
        <v>760</v>
      </c>
      <c r="Y157" s="458" t="s">
        <v>63</v>
      </c>
      <c r="Z157" s="459" t="s">
        <v>7</v>
      </c>
      <c r="AA157" s="459" t="s">
        <v>36</v>
      </c>
      <c r="AB157" s="550" t="s">
        <v>555</v>
      </c>
      <c r="AC157" s="479"/>
      <c r="AD157" s="686">
        <f t="shared" si="34"/>
        <v>340</v>
      </c>
      <c r="AE157" s="643">
        <f t="shared" si="34"/>
        <v>340</v>
      </c>
      <c r="AF157" s="654">
        <f t="shared" si="34"/>
        <v>340</v>
      </c>
      <c r="AG157" s="181"/>
      <c r="AH157" s="181"/>
      <c r="AI157" s="147"/>
    </row>
    <row r="158" spans="1:35" s="103" customFormat="1" x14ac:dyDescent="0.25">
      <c r="A158" s="47"/>
      <c r="B158" s="78"/>
      <c r="C158" s="79"/>
      <c r="D158" s="79"/>
      <c r="E158" s="80"/>
      <c r="F158" s="104"/>
      <c r="G158" s="81"/>
      <c r="H158" s="105"/>
      <c r="I158" s="49"/>
      <c r="J158" s="49"/>
      <c r="K158" s="49"/>
      <c r="L158" s="81"/>
      <c r="M158" s="49"/>
      <c r="N158" s="81"/>
      <c r="O158" s="82"/>
      <c r="P158" s="81"/>
      <c r="Q158" s="83"/>
      <c r="R158" s="87"/>
      <c r="S158" s="87"/>
      <c r="T158" s="87"/>
      <c r="U158" s="87"/>
      <c r="V158" s="87"/>
      <c r="W158" s="87"/>
      <c r="X158" s="667" t="s">
        <v>120</v>
      </c>
      <c r="Y158" s="473" t="s">
        <v>63</v>
      </c>
      <c r="Z158" s="459" t="s">
        <v>7</v>
      </c>
      <c r="AA158" s="459" t="s">
        <v>36</v>
      </c>
      <c r="AB158" s="550" t="s">
        <v>555</v>
      </c>
      <c r="AC158" s="579" t="s">
        <v>37</v>
      </c>
      <c r="AD158" s="686">
        <f t="shared" si="34"/>
        <v>340</v>
      </c>
      <c r="AE158" s="643">
        <f t="shared" si="34"/>
        <v>340</v>
      </c>
      <c r="AF158" s="654">
        <f t="shared" si="34"/>
        <v>340</v>
      </c>
      <c r="AG158" s="181"/>
      <c r="AH158" s="181"/>
      <c r="AI158" s="147"/>
    </row>
    <row r="159" spans="1:35" s="103" customFormat="1" ht="31.5" x14ac:dyDescent="0.25">
      <c r="A159" s="47"/>
      <c r="B159" s="78"/>
      <c r="C159" s="79"/>
      <c r="D159" s="79"/>
      <c r="E159" s="80"/>
      <c r="F159" s="104"/>
      <c r="G159" s="81"/>
      <c r="H159" s="105"/>
      <c r="I159" s="49"/>
      <c r="J159" s="49"/>
      <c r="K159" s="49"/>
      <c r="L159" s="81"/>
      <c r="M159" s="49"/>
      <c r="N159" s="81"/>
      <c r="O159" s="82"/>
      <c r="P159" s="81"/>
      <c r="Q159" s="83"/>
      <c r="R159" s="87"/>
      <c r="S159" s="87"/>
      <c r="T159" s="87"/>
      <c r="U159" s="87"/>
      <c r="V159" s="87"/>
      <c r="W159" s="87"/>
      <c r="X159" s="667" t="s">
        <v>52</v>
      </c>
      <c r="Y159" s="473" t="s">
        <v>63</v>
      </c>
      <c r="Z159" s="459" t="s">
        <v>7</v>
      </c>
      <c r="AA159" s="459" t="s">
        <v>36</v>
      </c>
      <c r="AB159" s="550" t="s">
        <v>555</v>
      </c>
      <c r="AC159" s="579" t="s">
        <v>65</v>
      </c>
      <c r="AD159" s="686">
        <v>340</v>
      </c>
      <c r="AE159" s="643">
        <v>340</v>
      </c>
      <c r="AF159" s="654">
        <v>340</v>
      </c>
      <c r="AG159" s="181"/>
      <c r="AH159" s="181"/>
      <c r="AI159" s="147"/>
    </row>
    <row r="160" spans="1:35" s="309" customFormat="1" ht="47.25" x14ac:dyDescent="0.25">
      <c r="A160" s="296"/>
      <c r="B160" s="297"/>
      <c r="C160" s="298"/>
      <c r="D160" s="298"/>
      <c r="E160" s="299"/>
      <c r="F160" s="300"/>
      <c r="G160" s="301"/>
      <c r="H160" s="302"/>
      <c r="I160" s="303"/>
      <c r="J160" s="303"/>
      <c r="K160" s="303"/>
      <c r="L160" s="301"/>
      <c r="M160" s="303"/>
      <c r="N160" s="301"/>
      <c r="O160" s="304"/>
      <c r="P160" s="301"/>
      <c r="Q160" s="305"/>
      <c r="R160" s="306"/>
      <c r="S160" s="306"/>
      <c r="T160" s="306"/>
      <c r="U160" s="306"/>
      <c r="V160" s="306"/>
      <c r="W160" s="306"/>
      <c r="X160" s="457" t="s">
        <v>731</v>
      </c>
      <c r="Y160" s="473" t="s">
        <v>63</v>
      </c>
      <c r="Z160" s="459" t="s">
        <v>7</v>
      </c>
      <c r="AA160" s="459" t="s">
        <v>36</v>
      </c>
      <c r="AB160" s="550" t="s">
        <v>556</v>
      </c>
      <c r="AC160" s="479"/>
      <c r="AD160" s="686">
        <f t="shared" ref="AD160:AF162" si="35">AD161</f>
        <v>227</v>
      </c>
      <c r="AE160" s="643">
        <f t="shared" si="35"/>
        <v>227</v>
      </c>
      <c r="AF160" s="654">
        <f t="shared" si="35"/>
        <v>227</v>
      </c>
      <c r="AG160" s="307"/>
      <c r="AH160" s="307"/>
      <c r="AI160" s="308"/>
    </row>
    <row r="161" spans="1:35" s="309" customFormat="1" ht="35.25" customHeight="1" x14ac:dyDescent="0.25">
      <c r="A161" s="296"/>
      <c r="B161" s="297"/>
      <c r="C161" s="298"/>
      <c r="D161" s="298"/>
      <c r="E161" s="299"/>
      <c r="F161" s="300"/>
      <c r="G161" s="301"/>
      <c r="H161" s="302"/>
      <c r="I161" s="303"/>
      <c r="J161" s="303"/>
      <c r="K161" s="303"/>
      <c r="L161" s="301"/>
      <c r="M161" s="303"/>
      <c r="N161" s="301"/>
      <c r="O161" s="304"/>
      <c r="P161" s="301"/>
      <c r="Q161" s="305"/>
      <c r="R161" s="306"/>
      <c r="S161" s="306"/>
      <c r="T161" s="306"/>
      <c r="U161" s="306"/>
      <c r="V161" s="306"/>
      <c r="W161" s="306"/>
      <c r="X161" s="457" t="s">
        <v>760</v>
      </c>
      <c r="Y161" s="473" t="s">
        <v>63</v>
      </c>
      <c r="Z161" s="459" t="s">
        <v>7</v>
      </c>
      <c r="AA161" s="459" t="s">
        <v>36</v>
      </c>
      <c r="AB161" s="550" t="s">
        <v>557</v>
      </c>
      <c r="AC161" s="479"/>
      <c r="AD161" s="686">
        <f t="shared" si="35"/>
        <v>227</v>
      </c>
      <c r="AE161" s="643">
        <f t="shared" si="35"/>
        <v>227</v>
      </c>
      <c r="AF161" s="654">
        <f t="shared" si="35"/>
        <v>227</v>
      </c>
      <c r="AG161" s="307"/>
      <c r="AH161" s="307"/>
      <c r="AI161" s="308"/>
    </row>
    <row r="162" spans="1:35" s="309" customFormat="1" x14ac:dyDescent="0.25">
      <c r="A162" s="296"/>
      <c r="B162" s="297"/>
      <c r="C162" s="298"/>
      <c r="D162" s="298"/>
      <c r="E162" s="299"/>
      <c r="F162" s="300"/>
      <c r="G162" s="301"/>
      <c r="H162" s="302"/>
      <c r="I162" s="303"/>
      <c r="J162" s="303"/>
      <c r="K162" s="303"/>
      <c r="L162" s="301"/>
      <c r="M162" s="303"/>
      <c r="N162" s="301"/>
      <c r="O162" s="304"/>
      <c r="P162" s="301"/>
      <c r="Q162" s="305"/>
      <c r="R162" s="306"/>
      <c r="S162" s="306"/>
      <c r="T162" s="306"/>
      <c r="U162" s="306"/>
      <c r="V162" s="306"/>
      <c r="W162" s="306"/>
      <c r="X162" s="457" t="s">
        <v>120</v>
      </c>
      <c r="Y162" s="473" t="s">
        <v>63</v>
      </c>
      <c r="Z162" s="459" t="s">
        <v>7</v>
      </c>
      <c r="AA162" s="459" t="s">
        <v>36</v>
      </c>
      <c r="AB162" s="550" t="s">
        <v>557</v>
      </c>
      <c r="AC162" s="479" t="s">
        <v>37</v>
      </c>
      <c r="AD162" s="686">
        <f t="shared" si="35"/>
        <v>227</v>
      </c>
      <c r="AE162" s="643">
        <f t="shared" si="35"/>
        <v>227</v>
      </c>
      <c r="AF162" s="654">
        <f t="shared" si="35"/>
        <v>227</v>
      </c>
      <c r="AG162" s="307"/>
      <c r="AH162" s="307"/>
      <c r="AI162" s="308"/>
    </row>
    <row r="163" spans="1:35" s="309" customFormat="1" ht="31.5" x14ac:dyDescent="0.25">
      <c r="A163" s="296"/>
      <c r="B163" s="297"/>
      <c r="C163" s="298"/>
      <c r="D163" s="298"/>
      <c r="E163" s="299"/>
      <c r="F163" s="300"/>
      <c r="G163" s="301"/>
      <c r="H163" s="302"/>
      <c r="I163" s="303"/>
      <c r="J163" s="303"/>
      <c r="K163" s="303"/>
      <c r="L163" s="301"/>
      <c r="M163" s="303"/>
      <c r="N163" s="301"/>
      <c r="O163" s="304"/>
      <c r="P163" s="301"/>
      <c r="Q163" s="305"/>
      <c r="R163" s="306"/>
      <c r="S163" s="306"/>
      <c r="T163" s="306"/>
      <c r="U163" s="306"/>
      <c r="V163" s="306"/>
      <c r="W163" s="306"/>
      <c r="X163" s="457" t="s">
        <v>52</v>
      </c>
      <c r="Y163" s="473" t="s">
        <v>63</v>
      </c>
      <c r="Z163" s="459" t="s">
        <v>7</v>
      </c>
      <c r="AA163" s="459" t="s">
        <v>36</v>
      </c>
      <c r="AB163" s="550" t="s">
        <v>557</v>
      </c>
      <c r="AC163" s="479" t="s">
        <v>65</v>
      </c>
      <c r="AD163" s="686">
        <v>227</v>
      </c>
      <c r="AE163" s="643">
        <v>227</v>
      </c>
      <c r="AF163" s="654">
        <v>227</v>
      </c>
      <c r="AG163" s="307"/>
      <c r="AH163" s="307"/>
      <c r="AI163" s="308"/>
    </row>
    <row r="164" spans="1:35" s="103" customFormat="1" ht="31.5" x14ac:dyDescent="0.25">
      <c r="A164" s="47"/>
      <c r="B164" s="78"/>
      <c r="C164" s="79"/>
      <c r="D164" s="79"/>
      <c r="E164" s="80"/>
      <c r="F164" s="104"/>
      <c r="G164" s="81"/>
      <c r="H164" s="81"/>
      <c r="I164" s="81"/>
      <c r="J164" s="81"/>
      <c r="K164" s="81"/>
      <c r="L164" s="73"/>
      <c r="M164" s="81"/>
      <c r="N164" s="73"/>
      <c r="O164" s="81"/>
      <c r="P164" s="81"/>
      <c r="Q164" s="83"/>
      <c r="R164" s="87"/>
      <c r="S164" s="87"/>
      <c r="T164" s="87"/>
      <c r="U164" s="87"/>
      <c r="V164" s="87"/>
      <c r="W164" s="87"/>
      <c r="X164" s="463" t="s">
        <v>357</v>
      </c>
      <c r="Y164" s="458" t="s">
        <v>63</v>
      </c>
      <c r="Z164" s="459" t="s">
        <v>7</v>
      </c>
      <c r="AA164" s="459" t="s">
        <v>36</v>
      </c>
      <c r="AB164" s="550" t="s">
        <v>104</v>
      </c>
      <c r="AC164" s="460"/>
      <c r="AD164" s="686">
        <f t="shared" ref="AD164:AF165" si="36">AD165</f>
        <v>694</v>
      </c>
      <c r="AE164" s="643">
        <f t="shared" si="36"/>
        <v>694</v>
      </c>
      <c r="AF164" s="654">
        <f t="shared" si="36"/>
        <v>694</v>
      </c>
      <c r="AG164" s="181"/>
      <c r="AH164" s="181"/>
      <c r="AI164" s="147"/>
    </row>
    <row r="165" spans="1:35" s="103" customFormat="1" ht="31.5" x14ac:dyDescent="0.25">
      <c r="A165" s="47"/>
      <c r="B165" s="78"/>
      <c r="C165" s="79"/>
      <c r="D165" s="79"/>
      <c r="E165" s="80"/>
      <c r="F165" s="104"/>
      <c r="G165" s="81"/>
      <c r="H165" s="81"/>
      <c r="I165" s="81"/>
      <c r="J165" s="81"/>
      <c r="K165" s="81"/>
      <c r="L165" s="73"/>
      <c r="M165" s="81"/>
      <c r="N165" s="73"/>
      <c r="O165" s="81"/>
      <c r="P165" s="81"/>
      <c r="Q165" s="83"/>
      <c r="R165" s="87"/>
      <c r="S165" s="87"/>
      <c r="T165" s="87"/>
      <c r="U165" s="87"/>
      <c r="V165" s="87"/>
      <c r="W165" s="87"/>
      <c r="X165" s="472" t="s">
        <v>562</v>
      </c>
      <c r="Y165" s="458" t="s">
        <v>63</v>
      </c>
      <c r="Z165" s="459" t="s">
        <v>7</v>
      </c>
      <c r="AA165" s="459" t="s">
        <v>36</v>
      </c>
      <c r="AB165" s="550" t="s">
        <v>125</v>
      </c>
      <c r="AC165" s="479"/>
      <c r="AD165" s="686">
        <f t="shared" si="36"/>
        <v>694</v>
      </c>
      <c r="AE165" s="643">
        <f t="shared" si="36"/>
        <v>694</v>
      </c>
      <c r="AF165" s="654">
        <f t="shared" si="36"/>
        <v>694</v>
      </c>
      <c r="AG165" s="181"/>
      <c r="AH165" s="181"/>
      <c r="AI165" s="147"/>
    </row>
    <row r="166" spans="1:35" s="103" customFormat="1" ht="31.5" x14ac:dyDescent="0.25">
      <c r="A166" s="47"/>
      <c r="B166" s="78"/>
      <c r="C166" s="79"/>
      <c r="D166" s="79"/>
      <c r="E166" s="80"/>
      <c r="F166" s="104"/>
      <c r="G166" s="81"/>
      <c r="H166" s="81"/>
      <c r="I166" s="81"/>
      <c r="J166" s="81"/>
      <c r="K166" s="81"/>
      <c r="L166" s="73"/>
      <c r="M166" s="81"/>
      <c r="N166" s="73"/>
      <c r="O166" s="81"/>
      <c r="P166" s="81"/>
      <c r="Q166" s="83"/>
      <c r="R166" s="87"/>
      <c r="S166" s="87"/>
      <c r="T166" s="87"/>
      <c r="U166" s="87"/>
      <c r="V166" s="87"/>
      <c r="W166" s="87"/>
      <c r="X166" s="457" t="s">
        <v>761</v>
      </c>
      <c r="Y166" s="458" t="s">
        <v>63</v>
      </c>
      <c r="Z166" s="459" t="s">
        <v>7</v>
      </c>
      <c r="AA166" s="459" t="s">
        <v>36</v>
      </c>
      <c r="AB166" s="550" t="s">
        <v>173</v>
      </c>
      <c r="AC166" s="460"/>
      <c r="AD166" s="686">
        <f>AD167+AD169</f>
        <v>694</v>
      </c>
      <c r="AE166" s="643">
        <f t="shared" ref="AE166:AF166" si="37">AE167+AE169</f>
        <v>694</v>
      </c>
      <c r="AF166" s="654">
        <f t="shared" si="37"/>
        <v>694</v>
      </c>
      <c r="AG166" s="181"/>
      <c r="AH166" s="181"/>
      <c r="AI166" s="147"/>
    </row>
    <row r="167" spans="1:35" s="103" customFormat="1" x14ac:dyDescent="0.25">
      <c r="A167" s="47"/>
      <c r="B167" s="78"/>
      <c r="C167" s="79"/>
      <c r="D167" s="79"/>
      <c r="E167" s="80"/>
      <c r="F167" s="104"/>
      <c r="G167" s="81"/>
      <c r="H167" s="81"/>
      <c r="I167" s="81"/>
      <c r="J167" s="81"/>
      <c r="K167" s="81"/>
      <c r="L167" s="73"/>
      <c r="M167" s="81"/>
      <c r="N167" s="73"/>
      <c r="O167" s="81"/>
      <c r="P167" s="81"/>
      <c r="Q167" s="83"/>
      <c r="R167" s="87"/>
      <c r="S167" s="87"/>
      <c r="T167" s="87"/>
      <c r="U167" s="87"/>
      <c r="V167" s="87"/>
      <c r="W167" s="87"/>
      <c r="X167" s="457" t="s">
        <v>120</v>
      </c>
      <c r="Y167" s="458" t="s">
        <v>63</v>
      </c>
      <c r="Z167" s="459" t="s">
        <v>7</v>
      </c>
      <c r="AA167" s="459" t="s">
        <v>36</v>
      </c>
      <c r="AB167" s="550" t="s">
        <v>173</v>
      </c>
      <c r="AC167" s="479" t="s">
        <v>37</v>
      </c>
      <c r="AD167" s="686">
        <f>AD168</f>
        <v>355.5</v>
      </c>
      <c r="AE167" s="643">
        <f>AE168</f>
        <v>355.5</v>
      </c>
      <c r="AF167" s="654">
        <f>AF168</f>
        <v>355.5</v>
      </c>
      <c r="AG167" s="181"/>
      <c r="AH167" s="181"/>
      <c r="AI167" s="147"/>
    </row>
    <row r="168" spans="1:35" s="103" customFormat="1" ht="31.5" x14ac:dyDescent="0.25">
      <c r="A168" s="47"/>
      <c r="B168" s="78"/>
      <c r="C168" s="79"/>
      <c r="D168" s="79"/>
      <c r="E168" s="80"/>
      <c r="F168" s="104"/>
      <c r="G168" s="81"/>
      <c r="H168" s="81"/>
      <c r="I168" s="81"/>
      <c r="J168" s="81"/>
      <c r="K168" s="81"/>
      <c r="L168" s="73"/>
      <c r="M168" s="81"/>
      <c r="N168" s="73"/>
      <c r="O168" s="81"/>
      <c r="P168" s="81"/>
      <c r="Q168" s="83"/>
      <c r="R168" s="87"/>
      <c r="S168" s="87"/>
      <c r="T168" s="87"/>
      <c r="U168" s="87"/>
      <c r="V168" s="87"/>
      <c r="W168" s="87"/>
      <c r="X168" s="457" t="s">
        <v>52</v>
      </c>
      <c r="Y168" s="458" t="s">
        <v>63</v>
      </c>
      <c r="Z168" s="459" t="s">
        <v>7</v>
      </c>
      <c r="AA168" s="459" t="s">
        <v>36</v>
      </c>
      <c r="AB168" s="550" t="s">
        <v>173</v>
      </c>
      <c r="AC168" s="479" t="s">
        <v>65</v>
      </c>
      <c r="AD168" s="686">
        <v>355.5</v>
      </c>
      <c r="AE168" s="643">
        <v>355.5</v>
      </c>
      <c r="AF168" s="654">
        <v>355.5</v>
      </c>
      <c r="AG168" s="181"/>
      <c r="AH168" s="181"/>
      <c r="AI168" s="147"/>
    </row>
    <row r="169" spans="1:35" s="506" customFormat="1" ht="31.5" x14ac:dyDescent="0.25">
      <c r="A169" s="497"/>
      <c r="B169" s="499"/>
      <c r="C169" s="500"/>
      <c r="D169" s="500"/>
      <c r="E169" s="501"/>
      <c r="F169" s="104"/>
      <c r="G169" s="502"/>
      <c r="H169" s="502"/>
      <c r="I169" s="502"/>
      <c r="J169" s="502"/>
      <c r="K169" s="502"/>
      <c r="L169" s="498"/>
      <c r="M169" s="502"/>
      <c r="N169" s="498"/>
      <c r="O169" s="502"/>
      <c r="P169" s="502"/>
      <c r="Q169" s="503"/>
      <c r="R169" s="504"/>
      <c r="S169" s="504"/>
      <c r="T169" s="504"/>
      <c r="U169" s="504"/>
      <c r="V169" s="504"/>
      <c r="W169" s="504"/>
      <c r="X169" s="457" t="s">
        <v>60</v>
      </c>
      <c r="Y169" s="458" t="s">
        <v>63</v>
      </c>
      <c r="Z169" s="459" t="s">
        <v>7</v>
      </c>
      <c r="AA169" s="459" t="s">
        <v>36</v>
      </c>
      <c r="AB169" s="550" t="s">
        <v>173</v>
      </c>
      <c r="AC169" s="479" t="s">
        <v>387</v>
      </c>
      <c r="AD169" s="686">
        <f>AD170</f>
        <v>338.5</v>
      </c>
      <c r="AE169" s="643">
        <f t="shared" ref="AE169:AF169" si="38">AE170</f>
        <v>338.5</v>
      </c>
      <c r="AF169" s="654">
        <f t="shared" si="38"/>
        <v>338.5</v>
      </c>
      <c r="AG169" s="512"/>
      <c r="AH169" s="512"/>
      <c r="AI169" s="508"/>
    </row>
    <row r="170" spans="1:35" s="506" customFormat="1" x14ac:dyDescent="0.25">
      <c r="A170" s="497"/>
      <c r="B170" s="499"/>
      <c r="C170" s="500"/>
      <c r="D170" s="500"/>
      <c r="E170" s="501"/>
      <c r="F170" s="104"/>
      <c r="G170" s="502"/>
      <c r="H170" s="502"/>
      <c r="I170" s="502"/>
      <c r="J170" s="502"/>
      <c r="K170" s="502"/>
      <c r="L170" s="498"/>
      <c r="M170" s="502"/>
      <c r="N170" s="498"/>
      <c r="O170" s="502"/>
      <c r="P170" s="502"/>
      <c r="Q170" s="503"/>
      <c r="R170" s="504"/>
      <c r="S170" s="504"/>
      <c r="T170" s="504"/>
      <c r="U170" s="504"/>
      <c r="V170" s="504"/>
      <c r="W170" s="504"/>
      <c r="X170" s="457" t="s">
        <v>61</v>
      </c>
      <c r="Y170" s="458" t="s">
        <v>63</v>
      </c>
      <c r="Z170" s="459" t="s">
        <v>7</v>
      </c>
      <c r="AA170" s="459" t="s">
        <v>36</v>
      </c>
      <c r="AB170" s="550" t="s">
        <v>173</v>
      </c>
      <c r="AC170" s="479" t="s">
        <v>388</v>
      </c>
      <c r="AD170" s="686">
        <v>338.5</v>
      </c>
      <c r="AE170" s="643">
        <v>338.5</v>
      </c>
      <c r="AF170" s="654">
        <v>338.5</v>
      </c>
      <c r="AG170" s="512"/>
      <c r="AH170" s="512"/>
      <c r="AI170" s="508"/>
    </row>
    <row r="171" spans="1:35" s="103" customFormat="1" ht="31.5" x14ac:dyDescent="0.25">
      <c r="A171" s="47"/>
      <c r="B171" s="78"/>
      <c r="C171" s="79"/>
      <c r="D171" s="79"/>
      <c r="E171" s="80"/>
      <c r="F171" s="104"/>
      <c r="G171" s="81"/>
      <c r="H171" s="81"/>
      <c r="I171" s="81"/>
      <c r="J171" s="81"/>
      <c r="K171" s="81"/>
      <c r="L171" s="73"/>
      <c r="M171" s="81"/>
      <c r="N171" s="73"/>
      <c r="O171" s="81"/>
      <c r="P171" s="81"/>
      <c r="Q171" s="83"/>
      <c r="R171" s="87"/>
      <c r="S171" s="87"/>
      <c r="T171" s="87"/>
      <c r="U171" s="87"/>
      <c r="V171" s="87"/>
      <c r="W171" s="87"/>
      <c r="X171" s="457" t="s">
        <v>563</v>
      </c>
      <c r="Y171" s="458" t="s">
        <v>63</v>
      </c>
      <c r="Z171" s="459" t="s">
        <v>7</v>
      </c>
      <c r="AA171" s="459" t="s">
        <v>36</v>
      </c>
      <c r="AB171" s="550" t="s">
        <v>108</v>
      </c>
      <c r="AC171" s="479"/>
      <c r="AD171" s="686">
        <f t="shared" ref="AD171:AF173" si="39">AD172</f>
        <v>770</v>
      </c>
      <c r="AE171" s="643">
        <f t="shared" si="39"/>
        <v>770</v>
      </c>
      <c r="AF171" s="654">
        <f t="shared" si="39"/>
        <v>770</v>
      </c>
      <c r="AG171" s="181"/>
      <c r="AH171" s="181"/>
      <c r="AI171" s="147"/>
    </row>
    <row r="172" spans="1:35" s="103" customFormat="1" ht="31.5" x14ac:dyDescent="0.25">
      <c r="A172" s="47"/>
      <c r="B172" s="78"/>
      <c r="C172" s="79"/>
      <c r="D172" s="79"/>
      <c r="E172" s="80"/>
      <c r="F172" s="104"/>
      <c r="G172" s="81"/>
      <c r="H172" s="81"/>
      <c r="I172" s="81"/>
      <c r="J172" s="81"/>
      <c r="K172" s="81"/>
      <c r="L172" s="73"/>
      <c r="M172" s="81"/>
      <c r="N172" s="73"/>
      <c r="O172" s="81"/>
      <c r="P172" s="81"/>
      <c r="Q172" s="83"/>
      <c r="R172" s="87"/>
      <c r="S172" s="87"/>
      <c r="T172" s="87"/>
      <c r="U172" s="87"/>
      <c r="V172" s="87"/>
      <c r="W172" s="87"/>
      <c r="X172" s="457" t="s">
        <v>564</v>
      </c>
      <c r="Y172" s="458" t="s">
        <v>63</v>
      </c>
      <c r="Z172" s="459" t="s">
        <v>7</v>
      </c>
      <c r="AA172" s="459" t="s">
        <v>36</v>
      </c>
      <c r="AB172" s="550" t="s">
        <v>565</v>
      </c>
      <c r="AC172" s="479"/>
      <c r="AD172" s="686">
        <f t="shared" si="39"/>
        <v>770</v>
      </c>
      <c r="AE172" s="643">
        <f t="shared" si="39"/>
        <v>770</v>
      </c>
      <c r="AF172" s="654">
        <f t="shared" si="39"/>
        <v>770</v>
      </c>
      <c r="AG172" s="181"/>
      <c r="AH172" s="181"/>
      <c r="AI172" s="147"/>
    </row>
    <row r="173" spans="1:35" s="103" customFormat="1" ht="31.5" x14ac:dyDescent="0.25">
      <c r="A173" s="47"/>
      <c r="B173" s="78"/>
      <c r="C173" s="79"/>
      <c r="D173" s="79"/>
      <c r="E173" s="80"/>
      <c r="F173" s="104"/>
      <c r="G173" s="81"/>
      <c r="H173" s="81"/>
      <c r="I173" s="81"/>
      <c r="J173" s="81"/>
      <c r="K173" s="81"/>
      <c r="L173" s="73"/>
      <c r="M173" s="81"/>
      <c r="N173" s="73"/>
      <c r="O173" s="81"/>
      <c r="P173" s="81"/>
      <c r="Q173" s="83"/>
      <c r="R173" s="87"/>
      <c r="S173" s="87"/>
      <c r="T173" s="87"/>
      <c r="U173" s="87"/>
      <c r="V173" s="87"/>
      <c r="W173" s="87"/>
      <c r="X173" s="457" t="s">
        <v>172</v>
      </c>
      <c r="Y173" s="458" t="s">
        <v>63</v>
      </c>
      <c r="Z173" s="459" t="s">
        <v>7</v>
      </c>
      <c r="AA173" s="459" t="s">
        <v>36</v>
      </c>
      <c r="AB173" s="550" t="s">
        <v>566</v>
      </c>
      <c r="AC173" s="479"/>
      <c r="AD173" s="686">
        <f>AD174</f>
        <v>770</v>
      </c>
      <c r="AE173" s="643">
        <f t="shared" si="39"/>
        <v>770</v>
      </c>
      <c r="AF173" s="654">
        <f t="shared" si="39"/>
        <v>770</v>
      </c>
      <c r="AG173" s="181"/>
      <c r="AH173" s="181"/>
      <c r="AI173" s="147"/>
    </row>
    <row r="174" spans="1:35" s="103" customFormat="1" ht="31.5" x14ac:dyDescent="0.25">
      <c r="A174" s="47"/>
      <c r="B174" s="78"/>
      <c r="C174" s="79"/>
      <c r="D174" s="79"/>
      <c r="E174" s="80"/>
      <c r="F174" s="104"/>
      <c r="G174" s="81"/>
      <c r="H174" s="81"/>
      <c r="I174" s="81"/>
      <c r="J174" s="81"/>
      <c r="K174" s="81"/>
      <c r="L174" s="73"/>
      <c r="M174" s="81"/>
      <c r="N174" s="73"/>
      <c r="O174" s="81"/>
      <c r="P174" s="81"/>
      <c r="Q174" s="83"/>
      <c r="R174" s="87"/>
      <c r="S174" s="87"/>
      <c r="T174" s="87"/>
      <c r="U174" s="87"/>
      <c r="V174" s="87"/>
      <c r="W174" s="87"/>
      <c r="X174" s="457" t="s">
        <v>60</v>
      </c>
      <c r="Y174" s="458" t="s">
        <v>63</v>
      </c>
      <c r="Z174" s="459" t="s">
        <v>7</v>
      </c>
      <c r="AA174" s="459" t="s">
        <v>36</v>
      </c>
      <c r="AB174" s="550" t="s">
        <v>566</v>
      </c>
      <c r="AC174" s="479" t="s">
        <v>387</v>
      </c>
      <c r="AD174" s="686">
        <f>AD175</f>
        <v>770</v>
      </c>
      <c r="AE174" s="643">
        <f>AE175</f>
        <v>770</v>
      </c>
      <c r="AF174" s="654">
        <f>AF175</f>
        <v>770</v>
      </c>
      <c r="AG174" s="181"/>
      <c r="AH174" s="181"/>
      <c r="AI174" s="147"/>
    </row>
    <row r="175" spans="1:35" s="103" customFormat="1" x14ac:dyDescent="0.25">
      <c r="A175" s="47"/>
      <c r="B175" s="78"/>
      <c r="C175" s="79"/>
      <c r="D175" s="79"/>
      <c r="E175" s="80"/>
      <c r="F175" s="104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457" t="s">
        <v>61</v>
      </c>
      <c r="Y175" s="458" t="s">
        <v>63</v>
      </c>
      <c r="Z175" s="459" t="s">
        <v>7</v>
      </c>
      <c r="AA175" s="459" t="s">
        <v>36</v>
      </c>
      <c r="AB175" s="550" t="s">
        <v>566</v>
      </c>
      <c r="AC175" s="479" t="s">
        <v>388</v>
      </c>
      <c r="AD175" s="686">
        <v>770</v>
      </c>
      <c r="AE175" s="643">
        <v>770</v>
      </c>
      <c r="AF175" s="654">
        <v>770</v>
      </c>
      <c r="AG175" s="181"/>
      <c r="AH175" s="181"/>
      <c r="AI175" s="147"/>
    </row>
    <row r="176" spans="1:35" s="103" customFormat="1" x14ac:dyDescent="0.25">
      <c r="A176" s="47"/>
      <c r="B176" s="78"/>
      <c r="C176" s="79"/>
      <c r="D176" s="79"/>
      <c r="E176" s="80"/>
      <c r="F176" s="104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472" t="s">
        <v>48</v>
      </c>
      <c r="Y176" s="458" t="s">
        <v>63</v>
      </c>
      <c r="Z176" s="459" t="s">
        <v>7</v>
      </c>
      <c r="AA176" s="459" t="s">
        <v>36</v>
      </c>
      <c r="AB176" s="550" t="s">
        <v>105</v>
      </c>
      <c r="AC176" s="479"/>
      <c r="AD176" s="686">
        <f t="shared" ref="AD176:AF177" si="40">AD177</f>
        <v>26928.799999999999</v>
      </c>
      <c r="AE176" s="643">
        <f t="shared" si="40"/>
        <v>9650</v>
      </c>
      <c r="AF176" s="654">
        <f t="shared" si="40"/>
        <v>9686</v>
      </c>
      <c r="AG176" s="181"/>
      <c r="AH176" s="181"/>
      <c r="AI176" s="147"/>
    </row>
    <row r="177" spans="1:37" s="103" customFormat="1" ht="31.5" x14ac:dyDescent="0.25">
      <c r="A177" s="47"/>
      <c r="B177" s="78"/>
      <c r="C177" s="79"/>
      <c r="D177" s="79"/>
      <c r="E177" s="80"/>
      <c r="F177" s="104"/>
      <c r="G177" s="81"/>
      <c r="H177" s="81"/>
      <c r="I177" s="81"/>
      <c r="J177" s="81"/>
      <c r="K177" s="81"/>
      <c r="L177" s="73"/>
      <c r="M177" s="81"/>
      <c r="N177" s="73"/>
      <c r="O177" s="81"/>
      <c r="P177" s="81"/>
      <c r="Q177" s="83"/>
      <c r="R177" s="87"/>
      <c r="S177" s="87"/>
      <c r="T177" s="87"/>
      <c r="U177" s="87"/>
      <c r="V177" s="87"/>
      <c r="W177" s="87"/>
      <c r="X177" s="472" t="s">
        <v>269</v>
      </c>
      <c r="Y177" s="458" t="s">
        <v>63</v>
      </c>
      <c r="Z177" s="459" t="s">
        <v>7</v>
      </c>
      <c r="AA177" s="459" t="s">
        <v>36</v>
      </c>
      <c r="AB177" s="550" t="s">
        <v>351</v>
      </c>
      <c r="AC177" s="479"/>
      <c r="AD177" s="686">
        <f t="shared" si="40"/>
        <v>26928.799999999999</v>
      </c>
      <c r="AE177" s="643">
        <f t="shared" si="40"/>
        <v>9650</v>
      </c>
      <c r="AF177" s="654">
        <f t="shared" si="40"/>
        <v>9686</v>
      </c>
      <c r="AG177" s="181"/>
      <c r="AH177" s="181"/>
      <c r="AI177" s="147"/>
    </row>
    <row r="178" spans="1:37" s="103" customFormat="1" x14ac:dyDescent="0.25">
      <c r="A178" s="47"/>
      <c r="B178" s="78"/>
      <c r="C178" s="79"/>
      <c r="D178" s="79"/>
      <c r="E178" s="80"/>
      <c r="F178" s="104"/>
      <c r="G178" s="81"/>
      <c r="H178" s="81"/>
      <c r="I178" s="81"/>
      <c r="J178" s="81"/>
      <c r="K178" s="81"/>
      <c r="L178" s="73"/>
      <c r="M178" s="81"/>
      <c r="N178" s="73"/>
      <c r="O178" s="81"/>
      <c r="P178" s="81"/>
      <c r="Q178" s="83"/>
      <c r="R178" s="87"/>
      <c r="S178" s="87"/>
      <c r="T178" s="87"/>
      <c r="U178" s="87"/>
      <c r="V178" s="87"/>
      <c r="W178" s="87"/>
      <c r="X178" s="472" t="s">
        <v>176</v>
      </c>
      <c r="Y178" s="458" t="s">
        <v>63</v>
      </c>
      <c r="Z178" s="459" t="s">
        <v>7</v>
      </c>
      <c r="AA178" s="459" t="s">
        <v>36</v>
      </c>
      <c r="AB178" s="550" t="s">
        <v>177</v>
      </c>
      <c r="AC178" s="479"/>
      <c r="AD178" s="686">
        <f>AD179+AD181</f>
        <v>26928.799999999999</v>
      </c>
      <c r="AE178" s="643">
        <f>AE179+AE181</f>
        <v>9650</v>
      </c>
      <c r="AF178" s="654">
        <f>AF179+AF181</f>
        <v>9686</v>
      </c>
      <c r="AG178" s="181"/>
      <c r="AH178" s="181"/>
      <c r="AI178" s="147"/>
    </row>
    <row r="179" spans="1:37" s="103" customFormat="1" ht="47.25" x14ac:dyDescent="0.25">
      <c r="A179" s="47"/>
      <c r="B179" s="78"/>
      <c r="C179" s="79"/>
      <c r="D179" s="79"/>
      <c r="E179" s="80"/>
      <c r="F179" s="104"/>
      <c r="G179" s="81"/>
      <c r="H179" s="81"/>
      <c r="I179" s="81"/>
      <c r="J179" s="81"/>
      <c r="K179" s="81"/>
      <c r="L179" s="73"/>
      <c r="M179" s="81"/>
      <c r="N179" s="73"/>
      <c r="O179" s="81"/>
      <c r="P179" s="81"/>
      <c r="Q179" s="83"/>
      <c r="R179" s="87"/>
      <c r="S179" s="87"/>
      <c r="T179" s="87"/>
      <c r="U179" s="87"/>
      <c r="V179" s="87"/>
      <c r="W179" s="87"/>
      <c r="X179" s="457" t="s">
        <v>150</v>
      </c>
      <c r="Y179" s="458" t="s">
        <v>63</v>
      </c>
      <c r="Z179" s="459" t="s">
        <v>7</v>
      </c>
      <c r="AA179" s="459" t="s">
        <v>36</v>
      </c>
      <c r="AB179" s="550" t="s">
        <v>177</v>
      </c>
      <c r="AC179" s="479" t="s">
        <v>127</v>
      </c>
      <c r="AD179" s="686">
        <f>AD180</f>
        <v>25162.6</v>
      </c>
      <c r="AE179" s="643">
        <f>AE180</f>
        <v>7883.8</v>
      </c>
      <c r="AF179" s="654">
        <f>AF180</f>
        <v>7919.8</v>
      </c>
      <c r="AG179" s="181"/>
      <c r="AH179" s="181"/>
      <c r="AI179" s="147"/>
    </row>
    <row r="180" spans="1:37" s="103" customFormat="1" x14ac:dyDescent="0.25">
      <c r="A180" s="47"/>
      <c r="B180" s="78"/>
      <c r="C180" s="79"/>
      <c r="D180" s="79"/>
      <c r="E180" s="80"/>
      <c r="F180" s="104"/>
      <c r="G180" s="81"/>
      <c r="H180" s="81"/>
      <c r="I180" s="81"/>
      <c r="J180" s="81"/>
      <c r="K180" s="81"/>
      <c r="L180" s="73"/>
      <c r="M180" s="81"/>
      <c r="N180" s="73"/>
      <c r="O180" s="81"/>
      <c r="P180" s="81"/>
      <c r="Q180" s="83"/>
      <c r="R180" s="87"/>
      <c r="S180" s="87"/>
      <c r="T180" s="87"/>
      <c r="U180" s="87"/>
      <c r="V180" s="87"/>
      <c r="W180" s="87"/>
      <c r="X180" s="457" t="s">
        <v>68</v>
      </c>
      <c r="Y180" s="458" t="s">
        <v>63</v>
      </c>
      <c r="Z180" s="459" t="s">
        <v>7</v>
      </c>
      <c r="AA180" s="459" t="s">
        <v>36</v>
      </c>
      <c r="AB180" s="550" t="s">
        <v>177</v>
      </c>
      <c r="AC180" s="479" t="s">
        <v>128</v>
      </c>
      <c r="AD180" s="686">
        <v>25162.6</v>
      </c>
      <c r="AE180" s="643">
        <v>7883.8</v>
      </c>
      <c r="AF180" s="654">
        <v>7919.8</v>
      </c>
      <c r="AG180" s="181"/>
      <c r="AH180" s="181"/>
      <c r="AI180" s="727"/>
      <c r="AJ180" s="728"/>
      <c r="AK180" s="105"/>
    </row>
    <row r="181" spans="1:37" s="103" customFormat="1" x14ac:dyDescent="0.25">
      <c r="A181" s="47"/>
      <c r="B181" s="78"/>
      <c r="C181" s="79"/>
      <c r="D181" s="79"/>
      <c r="E181" s="80"/>
      <c r="F181" s="104"/>
      <c r="G181" s="81"/>
      <c r="H181" s="105"/>
      <c r="I181" s="49"/>
      <c r="J181" s="49"/>
      <c r="K181" s="49"/>
      <c r="L181" s="81"/>
      <c r="M181" s="49"/>
      <c r="N181" s="81"/>
      <c r="O181" s="82"/>
      <c r="P181" s="81"/>
      <c r="Q181" s="83"/>
      <c r="R181" s="87"/>
      <c r="S181" s="87"/>
      <c r="T181" s="87"/>
      <c r="U181" s="87"/>
      <c r="V181" s="87"/>
      <c r="W181" s="87"/>
      <c r="X181" s="457" t="s">
        <v>120</v>
      </c>
      <c r="Y181" s="458" t="s">
        <v>63</v>
      </c>
      <c r="Z181" s="459" t="s">
        <v>7</v>
      </c>
      <c r="AA181" s="459" t="s">
        <v>36</v>
      </c>
      <c r="AB181" s="550" t="s">
        <v>177</v>
      </c>
      <c r="AC181" s="479" t="s">
        <v>37</v>
      </c>
      <c r="AD181" s="686">
        <f>AD182</f>
        <v>1766.2</v>
      </c>
      <c r="AE181" s="643">
        <f>AE182</f>
        <v>1766.2</v>
      </c>
      <c r="AF181" s="654">
        <f>AF182</f>
        <v>1766.2</v>
      </c>
      <c r="AG181" s="181"/>
      <c r="AH181" s="181"/>
      <c r="AI181" s="147"/>
    </row>
    <row r="182" spans="1:37" s="103" customFormat="1" ht="31.5" x14ac:dyDescent="0.25">
      <c r="A182" s="47"/>
      <c r="B182" s="78"/>
      <c r="C182" s="79"/>
      <c r="D182" s="79"/>
      <c r="E182" s="80"/>
      <c r="F182" s="104"/>
      <c r="G182" s="81"/>
      <c r="H182" s="105"/>
      <c r="I182" s="49"/>
      <c r="J182" s="49"/>
      <c r="K182" s="49"/>
      <c r="L182" s="81"/>
      <c r="M182" s="49"/>
      <c r="N182" s="81"/>
      <c r="O182" s="82"/>
      <c r="P182" s="81"/>
      <c r="Q182" s="83"/>
      <c r="R182" s="87"/>
      <c r="S182" s="87"/>
      <c r="T182" s="87"/>
      <c r="U182" s="87"/>
      <c r="V182" s="87"/>
      <c r="W182" s="87"/>
      <c r="X182" s="457" t="s">
        <v>52</v>
      </c>
      <c r="Y182" s="458" t="s">
        <v>63</v>
      </c>
      <c r="Z182" s="459" t="s">
        <v>7</v>
      </c>
      <c r="AA182" s="459" t="s">
        <v>36</v>
      </c>
      <c r="AB182" s="550" t="s">
        <v>177</v>
      </c>
      <c r="AC182" s="479" t="s">
        <v>65</v>
      </c>
      <c r="AD182" s="686">
        <v>1766.2</v>
      </c>
      <c r="AE182" s="643">
        <v>1766.2</v>
      </c>
      <c r="AF182" s="654">
        <v>1766.2</v>
      </c>
      <c r="AG182" s="181"/>
      <c r="AH182" s="181"/>
      <c r="AI182" s="147"/>
    </row>
    <row r="183" spans="1:37" s="103" customFormat="1" ht="31.5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73"/>
      <c r="L183" s="81"/>
      <c r="M183" s="73"/>
      <c r="N183" s="81"/>
      <c r="O183" s="81"/>
      <c r="P183" s="83"/>
      <c r="Q183" s="87"/>
      <c r="R183" s="87"/>
      <c r="S183" s="87"/>
      <c r="T183" s="87"/>
      <c r="U183" s="87"/>
      <c r="V183" s="87"/>
      <c r="W183" s="87"/>
      <c r="X183" s="457" t="s">
        <v>151</v>
      </c>
      <c r="Y183" s="458" t="s">
        <v>63</v>
      </c>
      <c r="Z183" s="459" t="s">
        <v>7</v>
      </c>
      <c r="AA183" s="459">
        <v>14</v>
      </c>
      <c r="AB183" s="549"/>
      <c r="AC183" s="479"/>
      <c r="AD183" s="686">
        <f t="shared" ref="AD183:AF184" si="41">AD184</f>
        <v>19343.8</v>
      </c>
      <c r="AE183" s="643">
        <f t="shared" si="41"/>
        <v>12118.8</v>
      </c>
      <c r="AF183" s="654">
        <f t="shared" si="41"/>
        <v>10049.199999999999</v>
      </c>
      <c r="AG183" s="181"/>
      <c r="AH183" s="181"/>
      <c r="AI183" s="147"/>
    </row>
    <row r="184" spans="1:37" s="103" customFormat="1" ht="31.5" x14ac:dyDescent="0.25">
      <c r="A184" s="47"/>
      <c r="B184" s="78"/>
      <c r="C184" s="79"/>
      <c r="D184" s="79"/>
      <c r="E184" s="80"/>
      <c r="F184" s="104"/>
      <c r="G184" s="81"/>
      <c r="H184" s="49"/>
      <c r="I184" s="49"/>
      <c r="J184" s="49"/>
      <c r="K184" s="81"/>
      <c r="L184" s="49"/>
      <c r="M184" s="81"/>
      <c r="N184" s="82"/>
      <c r="O184" s="81"/>
      <c r="P184" s="83"/>
      <c r="Q184" s="87"/>
      <c r="R184" s="87"/>
      <c r="S184" s="87"/>
      <c r="T184" s="87"/>
      <c r="U184" s="87"/>
      <c r="V184" s="87"/>
      <c r="W184" s="87"/>
      <c r="X184" s="463" t="s">
        <v>161</v>
      </c>
      <c r="Y184" s="458" t="s">
        <v>63</v>
      </c>
      <c r="Z184" s="459" t="s">
        <v>7</v>
      </c>
      <c r="AA184" s="459">
        <v>14</v>
      </c>
      <c r="AB184" s="549" t="s">
        <v>102</v>
      </c>
      <c r="AC184" s="479"/>
      <c r="AD184" s="686">
        <f t="shared" si="41"/>
        <v>19343.8</v>
      </c>
      <c r="AE184" s="643">
        <f t="shared" si="41"/>
        <v>12118.8</v>
      </c>
      <c r="AF184" s="654">
        <f t="shared" si="41"/>
        <v>10049.199999999999</v>
      </c>
      <c r="AG184" s="181"/>
      <c r="AH184" s="181"/>
      <c r="AI184" s="147"/>
    </row>
    <row r="185" spans="1:37" s="103" customFormat="1" x14ac:dyDescent="0.25">
      <c r="A185" s="47"/>
      <c r="B185" s="78"/>
      <c r="C185" s="79"/>
      <c r="D185" s="79"/>
      <c r="E185" s="80"/>
      <c r="F185" s="104"/>
      <c r="G185" s="81"/>
      <c r="H185" s="49"/>
      <c r="I185" s="49"/>
      <c r="J185" s="49"/>
      <c r="K185" s="81"/>
      <c r="L185" s="49"/>
      <c r="M185" s="81"/>
      <c r="N185" s="82"/>
      <c r="O185" s="81"/>
      <c r="P185" s="83"/>
      <c r="Q185" s="87"/>
      <c r="R185" s="87"/>
      <c r="S185" s="87"/>
      <c r="T185" s="87"/>
      <c r="U185" s="87"/>
      <c r="V185" s="87"/>
      <c r="W185" s="87"/>
      <c r="X185" s="463" t="s">
        <v>162</v>
      </c>
      <c r="Y185" s="458" t="s">
        <v>63</v>
      </c>
      <c r="Z185" s="459" t="s">
        <v>7</v>
      </c>
      <c r="AA185" s="459">
        <v>14</v>
      </c>
      <c r="AB185" s="549" t="s">
        <v>106</v>
      </c>
      <c r="AC185" s="479"/>
      <c r="AD185" s="686">
        <f>AD186+AD190</f>
        <v>19343.8</v>
      </c>
      <c r="AE185" s="643">
        <f>AE186+AE190</f>
        <v>12118.8</v>
      </c>
      <c r="AF185" s="654">
        <f>AF186+AF190</f>
        <v>10049.199999999999</v>
      </c>
      <c r="AG185" s="181"/>
      <c r="AH185" s="181"/>
      <c r="AI185" s="147"/>
    </row>
    <row r="186" spans="1:37" s="103" customFormat="1" ht="31.5" x14ac:dyDescent="0.25">
      <c r="A186" s="47"/>
      <c r="B186" s="78"/>
      <c r="C186" s="79"/>
      <c r="D186" s="79"/>
      <c r="E186" s="80"/>
      <c r="F186" s="104"/>
      <c r="G186" s="81"/>
      <c r="H186" s="49"/>
      <c r="I186" s="49"/>
      <c r="J186" s="49"/>
      <c r="K186" s="81"/>
      <c r="L186" s="49"/>
      <c r="M186" s="81"/>
      <c r="N186" s="82"/>
      <c r="O186" s="81"/>
      <c r="P186" s="83"/>
      <c r="Q186" s="87"/>
      <c r="R186" s="87"/>
      <c r="S186" s="87"/>
      <c r="T186" s="87"/>
      <c r="U186" s="87"/>
      <c r="V186" s="87"/>
      <c r="W186" s="87"/>
      <c r="X186" s="472" t="s">
        <v>163</v>
      </c>
      <c r="Y186" s="458" t="s">
        <v>63</v>
      </c>
      <c r="Z186" s="459" t="s">
        <v>7</v>
      </c>
      <c r="AA186" s="459">
        <v>14</v>
      </c>
      <c r="AB186" s="550" t="s">
        <v>123</v>
      </c>
      <c r="AC186" s="488"/>
      <c r="AD186" s="686">
        <f>AD187</f>
        <v>864.8</v>
      </c>
      <c r="AE186" s="643">
        <f t="shared" ref="AD186:AF188" si="42">AE187</f>
        <v>64.8</v>
      </c>
      <c r="AF186" s="654">
        <f t="shared" si="42"/>
        <v>64.8</v>
      </c>
      <c r="AG186" s="181"/>
      <c r="AH186" s="181"/>
      <c r="AI186" s="147"/>
    </row>
    <row r="187" spans="1:37" s="103" customFormat="1" ht="31.5" x14ac:dyDescent="0.25">
      <c r="A187" s="47"/>
      <c r="B187" s="78"/>
      <c r="C187" s="79"/>
      <c r="D187" s="79"/>
      <c r="E187" s="80"/>
      <c r="F187" s="104"/>
      <c r="G187" s="81"/>
      <c r="H187" s="49"/>
      <c r="I187" s="49"/>
      <c r="J187" s="49"/>
      <c r="K187" s="81"/>
      <c r="L187" s="49"/>
      <c r="M187" s="81"/>
      <c r="N187" s="82"/>
      <c r="O187" s="81"/>
      <c r="P187" s="83"/>
      <c r="Q187" s="87"/>
      <c r="R187" s="87"/>
      <c r="S187" s="87"/>
      <c r="T187" s="87"/>
      <c r="U187" s="87"/>
      <c r="V187" s="87"/>
      <c r="W187" s="87"/>
      <c r="X187" s="472" t="s">
        <v>164</v>
      </c>
      <c r="Y187" s="458" t="s">
        <v>63</v>
      </c>
      <c r="Z187" s="459" t="s">
        <v>7</v>
      </c>
      <c r="AA187" s="459">
        <v>14</v>
      </c>
      <c r="AB187" s="550" t="s">
        <v>165</v>
      </c>
      <c r="AC187" s="488"/>
      <c r="AD187" s="686">
        <f>AD188</f>
        <v>864.8</v>
      </c>
      <c r="AE187" s="643">
        <f t="shared" si="42"/>
        <v>64.8</v>
      </c>
      <c r="AF187" s="654">
        <f t="shared" si="42"/>
        <v>64.8</v>
      </c>
      <c r="AG187" s="181"/>
      <c r="AH187" s="181"/>
      <c r="AI187" s="147"/>
    </row>
    <row r="188" spans="1:37" s="103" customFormat="1" ht="31.5" x14ac:dyDescent="0.25">
      <c r="A188" s="47"/>
      <c r="B188" s="78"/>
      <c r="C188" s="79"/>
      <c r="D188" s="79"/>
      <c r="E188" s="80"/>
      <c r="F188" s="104"/>
      <c r="G188" s="81"/>
      <c r="H188" s="49"/>
      <c r="I188" s="49"/>
      <c r="J188" s="49"/>
      <c r="K188" s="81"/>
      <c r="L188" s="49"/>
      <c r="M188" s="81"/>
      <c r="N188" s="82"/>
      <c r="O188" s="81"/>
      <c r="P188" s="83"/>
      <c r="Q188" s="87"/>
      <c r="R188" s="87"/>
      <c r="S188" s="87"/>
      <c r="T188" s="87"/>
      <c r="U188" s="87"/>
      <c r="V188" s="87"/>
      <c r="W188" s="87"/>
      <c r="X188" s="667" t="s">
        <v>60</v>
      </c>
      <c r="Y188" s="458" t="s">
        <v>63</v>
      </c>
      <c r="Z188" s="459" t="s">
        <v>7</v>
      </c>
      <c r="AA188" s="459">
        <v>14</v>
      </c>
      <c r="AB188" s="550" t="s">
        <v>165</v>
      </c>
      <c r="AC188" s="460">
        <v>600</v>
      </c>
      <c r="AD188" s="686">
        <f t="shared" si="42"/>
        <v>864.8</v>
      </c>
      <c r="AE188" s="643">
        <f t="shared" si="42"/>
        <v>64.8</v>
      </c>
      <c r="AF188" s="654">
        <f t="shared" si="42"/>
        <v>64.8</v>
      </c>
      <c r="AG188" s="181"/>
      <c r="AH188" s="181"/>
      <c r="AI188" s="147"/>
    </row>
    <row r="189" spans="1:37" s="103" customFormat="1" ht="47.25" x14ac:dyDescent="0.25">
      <c r="A189" s="47"/>
      <c r="B189" s="78"/>
      <c r="C189" s="79"/>
      <c r="D189" s="79"/>
      <c r="E189" s="80"/>
      <c r="F189" s="104"/>
      <c r="G189" s="81"/>
      <c r="H189" s="49"/>
      <c r="I189" s="49"/>
      <c r="J189" s="49"/>
      <c r="K189" s="81"/>
      <c r="L189" s="49"/>
      <c r="M189" s="81"/>
      <c r="N189" s="82"/>
      <c r="O189" s="81"/>
      <c r="P189" s="83"/>
      <c r="Q189" s="87"/>
      <c r="R189" s="87"/>
      <c r="S189" s="87"/>
      <c r="T189" s="87"/>
      <c r="U189" s="87"/>
      <c r="V189" s="87"/>
      <c r="W189" s="87"/>
      <c r="X189" s="667" t="s">
        <v>364</v>
      </c>
      <c r="Y189" s="458" t="s">
        <v>63</v>
      </c>
      <c r="Z189" s="459" t="s">
        <v>7</v>
      </c>
      <c r="AA189" s="459">
        <v>14</v>
      </c>
      <c r="AB189" s="550" t="s">
        <v>165</v>
      </c>
      <c r="AC189" s="460">
        <v>630</v>
      </c>
      <c r="AD189" s="686">
        <v>864.8</v>
      </c>
      <c r="AE189" s="643">
        <v>64.8</v>
      </c>
      <c r="AF189" s="654">
        <v>64.8</v>
      </c>
      <c r="AG189" s="181"/>
      <c r="AH189" s="181"/>
      <c r="AI189" s="147"/>
    </row>
    <row r="190" spans="1:37" s="103" customFormat="1" ht="47.25" x14ac:dyDescent="0.25">
      <c r="A190" s="88"/>
      <c r="B190" s="78"/>
      <c r="C190" s="79"/>
      <c r="D190" s="79"/>
      <c r="E190" s="80"/>
      <c r="F190" s="79"/>
      <c r="G190" s="81"/>
      <c r="H190" s="49"/>
      <c r="I190" s="49"/>
      <c r="J190" s="49"/>
      <c r="K190" s="73"/>
      <c r="L190" s="49"/>
      <c r="M190" s="73"/>
      <c r="N190" s="82"/>
      <c r="O190" s="81"/>
      <c r="P190" s="83"/>
      <c r="Q190" s="87"/>
      <c r="R190" s="87"/>
      <c r="S190" s="87"/>
      <c r="T190" s="87"/>
      <c r="U190" s="87"/>
      <c r="V190" s="87"/>
      <c r="W190" s="105"/>
      <c r="X190" s="472" t="s">
        <v>167</v>
      </c>
      <c r="Y190" s="458" t="s">
        <v>63</v>
      </c>
      <c r="Z190" s="459" t="s">
        <v>7</v>
      </c>
      <c r="AA190" s="459" t="s">
        <v>44</v>
      </c>
      <c r="AB190" s="550" t="s">
        <v>168</v>
      </c>
      <c r="AC190" s="460"/>
      <c r="AD190" s="686">
        <f t="shared" ref="AD190:AF191" si="43">AD191</f>
        <v>18479</v>
      </c>
      <c r="AE190" s="643">
        <f t="shared" si="43"/>
        <v>12054</v>
      </c>
      <c r="AF190" s="654">
        <f t="shared" si="43"/>
        <v>9984.4</v>
      </c>
      <c r="AG190" s="181"/>
      <c r="AH190" s="181"/>
      <c r="AI190" s="147"/>
    </row>
    <row r="191" spans="1:37" s="103" customFormat="1" x14ac:dyDescent="0.25">
      <c r="A191" s="88"/>
      <c r="B191" s="78"/>
      <c r="C191" s="79"/>
      <c r="D191" s="79"/>
      <c r="E191" s="80"/>
      <c r="F191" s="79"/>
      <c r="G191" s="81"/>
      <c r="H191" s="49"/>
      <c r="I191" s="49"/>
      <c r="J191" s="49"/>
      <c r="K191" s="73"/>
      <c r="L191" s="49"/>
      <c r="M191" s="73"/>
      <c r="N191" s="82"/>
      <c r="O191" s="81"/>
      <c r="P191" s="83"/>
      <c r="Q191" s="87"/>
      <c r="R191" s="87"/>
      <c r="S191" s="87"/>
      <c r="T191" s="87"/>
      <c r="U191" s="87"/>
      <c r="V191" s="87"/>
      <c r="W191" s="105"/>
      <c r="X191" s="463" t="s">
        <v>169</v>
      </c>
      <c r="Y191" s="458" t="s">
        <v>63</v>
      </c>
      <c r="Z191" s="459" t="s">
        <v>7</v>
      </c>
      <c r="AA191" s="459" t="s">
        <v>44</v>
      </c>
      <c r="AB191" s="550" t="s">
        <v>170</v>
      </c>
      <c r="AC191" s="460"/>
      <c r="AD191" s="686">
        <f t="shared" si="43"/>
        <v>18479</v>
      </c>
      <c r="AE191" s="643">
        <f t="shared" si="43"/>
        <v>12054</v>
      </c>
      <c r="AF191" s="654">
        <f t="shared" si="43"/>
        <v>9984.4</v>
      </c>
      <c r="AG191" s="181"/>
      <c r="AH191" s="181"/>
      <c r="AI191" s="147"/>
    </row>
    <row r="192" spans="1:37" x14ac:dyDescent="0.25">
      <c r="A192" s="90"/>
      <c r="B192" s="78"/>
      <c r="C192" s="79"/>
      <c r="D192" s="79"/>
      <c r="E192" s="80"/>
      <c r="F192" s="106"/>
      <c r="G192" s="81"/>
      <c r="H192" s="91"/>
      <c r="I192" s="91"/>
      <c r="J192" s="91"/>
      <c r="K192" s="73"/>
      <c r="L192" s="91"/>
      <c r="M192" s="73"/>
      <c r="N192" s="82"/>
      <c r="O192" s="41"/>
      <c r="P192" s="83"/>
      <c r="Q192" s="84"/>
      <c r="R192" s="84"/>
      <c r="S192" s="87"/>
      <c r="T192" s="87"/>
      <c r="U192" s="87"/>
      <c r="V192" s="87"/>
      <c r="X192" s="457" t="s">
        <v>120</v>
      </c>
      <c r="Y192" s="458" t="s">
        <v>63</v>
      </c>
      <c r="Z192" s="459" t="s">
        <v>7</v>
      </c>
      <c r="AA192" s="459" t="s">
        <v>44</v>
      </c>
      <c r="AB192" s="550" t="s">
        <v>170</v>
      </c>
      <c r="AC192" s="460">
        <v>200</v>
      </c>
      <c r="AD192" s="686">
        <f>AD193</f>
        <v>18479</v>
      </c>
      <c r="AE192" s="643">
        <f>AE193</f>
        <v>12054</v>
      </c>
      <c r="AF192" s="654">
        <f>AF193</f>
        <v>9984.4</v>
      </c>
      <c r="AG192" s="181"/>
      <c r="AH192" s="181"/>
      <c r="AI192" s="147"/>
    </row>
    <row r="193" spans="1:35" ht="31.5" x14ac:dyDescent="0.25">
      <c r="A193" s="90"/>
      <c r="B193" s="78"/>
      <c r="C193" s="79"/>
      <c r="D193" s="79"/>
      <c r="E193" s="80"/>
      <c r="F193" s="106"/>
      <c r="G193" s="81"/>
      <c r="H193" s="91"/>
      <c r="I193" s="91"/>
      <c r="J193" s="91"/>
      <c r="K193" s="73"/>
      <c r="L193" s="91"/>
      <c r="M193" s="73"/>
      <c r="N193" s="82"/>
      <c r="O193" s="41"/>
      <c r="P193" s="83"/>
      <c r="Q193" s="84"/>
      <c r="R193" s="84"/>
      <c r="S193" s="87"/>
      <c r="T193" s="87"/>
      <c r="U193" s="87"/>
      <c r="V193" s="87"/>
      <c r="X193" s="457" t="s">
        <v>52</v>
      </c>
      <c r="Y193" s="458" t="s">
        <v>63</v>
      </c>
      <c r="Z193" s="459" t="s">
        <v>7</v>
      </c>
      <c r="AA193" s="459" t="s">
        <v>44</v>
      </c>
      <c r="AB193" s="550" t="s">
        <v>170</v>
      </c>
      <c r="AC193" s="460">
        <v>240</v>
      </c>
      <c r="AD193" s="688">
        <f>16834+1645</f>
        <v>18479</v>
      </c>
      <c r="AE193" s="645">
        <v>12054</v>
      </c>
      <c r="AF193" s="655">
        <v>9984.4</v>
      </c>
      <c r="AG193" s="207"/>
      <c r="AH193" s="207"/>
      <c r="AI193" s="147"/>
    </row>
    <row r="194" spans="1:35" s="77" customFormat="1" x14ac:dyDescent="0.25">
      <c r="A194" s="68"/>
      <c r="B194" s="69"/>
      <c r="C194" s="71"/>
      <c r="D194" s="71"/>
      <c r="E194" s="72"/>
      <c r="F194" s="72"/>
      <c r="G194" s="73"/>
      <c r="H194" s="73"/>
      <c r="I194" s="73"/>
      <c r="J194" s="73"/>
      <c r="K194" s="73"/>
      <c r="L194" s="73"/>
      <c r="M194" s="73"/>
      <c r="N194" s="73"/>
      <c r="O194" s="107"/>
      <c r="P194" s="73"/>
      <c r="Q194" s="75"/>
      <c r="R194" s="95"/>
      <c r="S194" s="95"/>
      <c r="T194" s="95"/>
      <c r="U194" s="95"/>
      <c r="V194" s="95"/>
      <c r="W194" s="95"/>
      <c r="X194" s="666" t="s">
        <v>45</v>
      </c>
      <c r="Y194" s="454" t="s">
        <v>63</v>
      </c>
      <c r="Z194" s="477" t="s">
        <v>49</v>
      </c>
      <c r="AA194" s="477"/>
      <c r="AB194" s="547"/>
      <c r="AC194" s="482"/>
      <c r="AD194" s="685">
        <f>AD195+AD232+AI1938+AD210+AD217</f>
        <v>90870.7</v>
      </c>
      <c r="AE194" s="642">
        <f>AE195+AE232+AJ1938+AE210+AE217</f>
        <v>70082.399999999994</v>
      </c>
      <c r="AF194" s="653">
        <f>AF195+AF232+AK1938+AF210+AF217</f>
        <v>68570.3</v>
      </c>
      <c r="AG194" s="206"/>
      <c r="AH194" s="206"/>
      <c r="AI194" s="147"/>
    </row>
    <row r="195" spans="1:35" s="103" customFormat="1" x14ac:dyDescent="0.25">
      <c r="A195" s="47"/>
      <c r="B195" s="78"/>
      <c r="C195" s="79"/>
      <c r="D195" s="79"/>
      <c r="E195" s="80"/>
      <c r="F195" s="80"/>
      <c r="G195" s="81"/>
      <c r="H195" s="81"/>
      <c r="I195" s="81"/>
      <c r="J195" s="81"/>
      <c r="K195" s="81"/>
      <c r="L195" s="73"/>
      <c r="M195" s="81"/>
      <c r="N195" s="73"/>
      <c r="O195" s="82"/>
      <c r="P195" s="81"/>
      <c r="Q195" s="83"/>
      <c r="R195" s="87"/>
      <c r="S195" s="87"/>
      <c r="T195" s="87"/>
      <c r="U195" s="87"/>
      <c r="V195" s="87"/>
      <c r="W195" s="87"/>
      <c r="X195" s="457" t="s">
        <v>71</v>
      </c>
      <c r="Y195" s="458" t="s">
        <v>63</v>
      </c>
      <c r="Z195" s="459" t="s">
        <v>49</v>
      </c>
      <c r="AA195" s="459" t="s">
        <v>16</v>
      </c>
      <c r="AB195" s="549"/>
      <c r="AC195" s="488"/>
      <c r="AD195" s="686">
        <f>AD203+AD196</f>
        <v>33883</v>
      </c>
      <c r="AE195" s="643">
        <f>AE203+AE196</f>
        <v>30337.399999999998</v>
      </c>
      <c r="AF195" s="654">
        <f>AF203+AF196</f>
        <v>30337.3</v>
      </c>
      <c r="AG195" s="181"/>
      <c r="AH195" s="181"/>
      <c r="AI195" s="147"/>
    </row>
    <row r="196" spans="1:35" s="103" customFormat="1" x14ac:dyDescent="0.25">
      <c r="A196" s="47"/>
      <c r="B196" s="78"/>
      <c r="C196" s="79"/>
      <c r="D196" s="79"/>
      <c r="E196" s="80"/>
      <c r="F196" s="80"/>
      <c r="G196" s="81"/>
      <c r="H196" s="81"/>
      <c r="I196" s="81"/>
      <c r="J196" s="81"/>
      <c r="K196" s="81"/>
      <c r="L196" s="73"/>
      <c r="M196" s="81"/>
      <c r="N196" s="73"/>
      <c r="O196" s="82"/>
      <c r="P196" s="81"/>
      <c r="Q196" s="83"/>
      <c r="R196" s="87"/>
      <c r="S196" s="87"/>
      <c r="T196" s="87"/>
      <c r="U196" s="87"/>
      <c r="V196" s="87"/>
      <c r="W196" s="87"/>
      <c r="X196" s="463" t="s">
        <v>186</v>
      </c>
      <c r="Y196" s="458" t="s">
        <v>63</v>
      </c>
      <c r="Z196" s="475" t="s">
        <v>49</v>
      </c>
      <c r="AA196" s="475" t="s">
        <v>16</v>
      </c>
      <c r="AB196" s="550" t="s">
        <v>112</v>
      </c>
      <c r="AC196" s="476"/>
      <c r="AD196" s="686">
        <f t="shared" ref="AD196:AF201" si="44">AD197</f>
        <v>33882.9</v>
      </c>
      <c r="AE196" s="643">
        <f t="shared" si="44"/>
        <v>30337.3</v>
      </c>
      <c r="AF196" s="654">
        <f t="shared" si="44"/>
        <v>30337.3</v>
      </c>
      <c r="AG196" s="181"/>
      <c r="AH196" s="181"/>
      <c r="AI196" s="147"/>
    </row>
    <row r="197" spans="1:35" s="103" customFormat="1" x14ac:dyDescent="0.25">
      <c r="A197" s="47"/>
      <c r="B197" s="78"/>
      <c r="C197" s="79"/>
      <c r="D197" s="79"/>
      <c r="E197" s="80"/>
      <c r="F197" s="80"/>
      <c r="G197" s="81"/>
      <c r="H197" s="81"/>
      <c r="I197" s="81"/>
      <c r="J197" s="81"/>
      <c r="K197" s="81"/>
      <c r="L197" s="73"/>
      <c r="M197" s="81"/>
      <c r="N197" s="73"/>
      <c r="O197" s="82"/>
      <c r="P197" s="81"/>
      <c r="Q197" s="83"/>
      <c r="R197" s="87"/>
      <c r="S197" s="87"/>
      <c r="T197" s="87"/>
      <c r="U197" s="87"/>
      <c r="V197" s="87"/>
      <c r="W197" s="87"/>
      <c r="X197" s="463" t="s">
        <v>189</v>
      </c>
      <c r="Y197" s="458" t="s">
        <v>63</v>
      </c>
      <c r="Z197" s="475" t="s">
        <v>49</v>
      </c>
      <c r="AA197" s="475" t="s">
        <v>16</v>
      </c>
      <c r="AB197" s="550" t="s">
        <v>190</v>
      </c>
      <c r="AC197" s="476"/>
      <c r="AD197" s="686">
        <f t="shared" si="44"/>
        <v>33882.9</v>
      </c>
      <c r="AE197" s="643">
        <f t="shared" si="44"/>
        <v>30337.3</v>
      </c>
      <c r="AF197" s="654">
        <f t="shared" si="44"/>
        <v>30337.3</v>
      </c>
      <c r="AG197" s="181"/>
      <c r="AH197" s="181"/>
      <c r="AI197" s="147"/>
    </row>
    <row r="198" spans="1:35" s="103" customFormat="1" ht="31.5" x14ac:dyDescent="0.25">
      <c r="A198" s="47"/>
      <c r="B198" s="78"/>
      <c r="C198" s="79"/>
      <c r="D198" s="79"/>
      <c r="E198" s="80"/>
      <c r="F198" s="80"/>
      <c r="G198" s="81"/>
      <c r="H198" s="81"/>
      <c r="I198" s="81"/>
      <c r="J198" s="81"/>
      <c r="K198" s="81"/>
      <c r="L198" s="73"/>
      <c r="M198" s="81"/>
      <c r="N198" s="73"/>
      <c r="O198" s="82"/>
      <c r="P198" s="81"/>
      <c r="Q198" s="83"/>
      <c r="R198" s="87"/>
      <c r="S198" s="87"/>
      <c r="T198" s="87"/>
      <c r="U198" s="87"/>
      <c r="V198" s="87"/>
      <c r="W198" s="87"/>
      <c r="X198" s="463" t="s">
        <v>191</v>
      </c>
      <c r="Y198" s="458" t="s">
        <v>63</v>
      </c>
      <c r="Z198" s="475" t="s">
        <v>49</v>
      </c>
      <c r="AA198" s="475" t="s">
        <v>16</v>
      </c>
      <c r="AB198" s="550" t="s">
        <v>192</v>
      </c>
      <c r="AC198" s="476"/>
      <c r="AD198" s="686">
        <f t="shared" si="44"/>
        <v>33882.9</v>
      </c>
      <c r="AE198" s="643">
        <f t="shared" si="44"/>
        <v>30337.3</v>
      </c>
      <c r="AF198" s="654">
        <f t="shared" si="44"/>
        <v>30337.3</v>
      </c>
      <c r="AG198" s="181"/>
      <c r="AH198" s="181"/>
      <c r="AI198" s="147"/>
    </row>
    <row r="199" spans="1:35" s="103" customFormat="1" ht="31.5" x14ac:dyDescent="0.25">
      <c r="A199" s="47"/>
      <c r="B199" s="78"/>
      <c r="C199" s="79"/>
      <c r="D199" s="79"/>
      <c r="E199" s="80"/>
      <c r="F199" s="80"/>
      <c r="G199" s="81"/>
      <c r="H199" s="81"/>
      <c r="I199" s="81"/>
      <c r="J199" s="81"/>
      <c r="K199" s="81"/>
      <c r="L199" s="73"/>
      <c r="M199" s="81"/>
      <c r="N199" s="73"/>
      <c r="O199" s="82"/>
      <c r="P199" s="81"/>
      <c r="Q199" s="83"/>
      <c r="R199" s="87"/>
      <c r="S199" s="87"/>
      <c r="T199" s="87"/>
      <c r="U199" s="87"/>
      <c r="V199" s="87"/>
      <c r="W199" s="87"/>
      <c r="X199" s="471" t="s">
        <v>203</v>
      </c>
      <c r="Y199" s="458" t="s">
        <v>63</v>
      </c>
      <c r="Z199" s="475" t="s">
        <v>49</v>
      </c>
      <c r="AA199" s="475" t="s">
        <v>16</v>
      </c>
      <c r="AB199" s="552" t="s">
        <v>204</v>
      </c>
      <c r="AC199" s="476"/>
      <c r="AD199" s="686">
        <f t="shared" si="44"/>
        <v>33882.9</v>
      </c>
      <c r="AE199" s="643">
        <f t="shared" si="44"/>
        <v>30337.3</v>
      </c>
      <c r="AF199" s="654">
        <f t="shared" si="44"/>
        <v>30337.3</v>
      </c>
      <c r="AG199" s="181"/>
      <c r="AH199" s="181"/>
      <c r="AI199" s="147"/>
    </row>
    <row r="200" spans="1:35" s="103" customFormat="1" ht="47.25" x14ac:dyDescent="0.25">
      <c r="A200" s="47"/>
      <c r="B200" s="78"/>
      <c r="C200" s="79"/>
      <c r="D200" s="79"/>
      <c r="E200" s="80"/>
      <c r="F200" s="80"/>
      <c r="G200" s="81"/>
      <c r="H200" s="81"/>
      <c r="I200" s="81"/>
      <c r="J200" s="81"/>
      <c r="K200" s="81"/>
      <c r="L200" s="73"/>
      <c r="M200" s="81"/>
      <c r="N200" s="73"/>
      <c r="O200" s="82"/>
      <c r="P200" s="81"/>
      <c r="Q200" s="83"/>
      <c r="R200" s="87"/>
      <c r="S200" s="87"/>
      <c r="T200" s="87"/>
      <c r="U200" s="87"/>
      <c r="V200" s="87"/>
      <c r="W200" s="87"/>
      <c r="X200" s="471" t="s">
        <v>369</v>
      </c>
      <c r="Y200" s="458" t="s">
        <v>63</v>
      </c>
      <c r="Z200" s="475" t="s">
        <v>49</v>
      </c>
      <c r="AA200" s="475" t="s">
        <v>16</v>
      </c>
      <c r="AB200" s="552" t="s">
        <v>316</v>
      </c>
      <c r="AC200" s="476"/>
      <c r="AD200" s="686">
        <f t="shared" si="44"/>
        <v>33882.9</v>
      </c>
      <c r="AE200" s="643">
        <f t="shared" si="44"/>
        <v>30337.3</v>
      </c>
      <c r="AF200" s="654">
        <f t="shared" si="44"/>
        <v>30337.3</v>
      </c>
      <c r="AG200" s="181"/>
      <c r="AH200" s="181"/>
      <c r="AI200" s="147"/>
    </row>
    <row r="201" spans="1:35" s="103" customFormat="1" ht="31.5" x14ac:dyDescent="0.25">
      <c r="A201" s="47"/>
      <c r="B201" s="78"/>
      <c r="C201" s="79"/>
      <c r="D201" s="79"/>
      <c r="E201" s="80"/>
      <c r="F201" s="80"/>
      <c r="G201" s="81"/>
      <c r="H201" s="81"/>
      <c r="I201" s="81"/>
      <c r="J201" s="81"/>
      <c r="K201" s="81"/>
      <c r="L201" s="73"/>
      <c r="M201" s="81"/>
      <c r="N201" s="73"/>
      <c r="O201" s="82"/>
      <c r="P201" s="81"/>
      <c r="Q201" s="83"/>
      <c r="R201" s="87"/>
      <c r="S201" s="87"/>
      <c r="T201" s="87"/>
      <c r="U201" s="87"/>
      <c r="V201" s="87"/>
      <c r="W201" s="87"/>
      <c r="X201" s="667" t="s">
        <v>60</v>
      </c>
      <c r="Y201" s="458" t="s">
        <v>63</v>
      </c>
      <c r="Z201" s="475" t="s">
        <v>49</v>
      </c>
      <c r="AA201" s="475" t="s">
        <v>16</v>
      </c>
      <c r="AB201" s="552" t="s">
        <v>316</v>
      </c>
      <c r="AC201" s="476">
        <v>600</v>
      </c>
      <c r="AD201" s="686">
        <f t="shared" si="44"/>
        <v>33882.9</v>
      </c>
      <c r="AE201" s="643">
        <f t="shared" si="44"/>
        <v>30337.3</v>
      </c>
      <c r="AF201" s="654">
        <f t="shared" si="44"/>
        <v>30337.3</v>
      </c>
      <c r="AG201" s="181"/>
      <c r="AH201" s="181"/>
      <c r="AI201" s="147"/>
    </row>
    <row r="202" spans="1:35" s="103" customFormat="1" x14ac:dyDescent="0.25">
      <c r="A202" s="47"/>
      <c r="B202" s="78"/>
      <c r="C202" s="79"/>
      <c r="D202" s="79"/>
      <c r="E202" s="80"/>
      <c r="F202" s="80"/>
      <c r="G202" s="81"/>
      <c r="H202" s="81"/>
      <c r="I202" s="81"/>
      <c r="J202" s="81"/>
      <c r="K202" s="81"/>
      <c r="L202" s="73"/>
      <c r="M202" s="81"/>
      <c r="N202" s="73"/>
      <c r="O202" s="82"/>
      <c r="P202" s="81"/>
      <c r="Q202" s="83"/>
      <c r="R202" s="87"/>
      <c r="S202" s="87"/>
      <c r="T202" s="87"/>
      <c r="U202" s="87"/>
      <c r="V202" s="87"/>
      <c r="W202" s="87"/>
      <c r="X202" s="667" t="s">
        <v>61</v>
      </c>
      <c r="Y202" s="458" t="s">
        <v>63</v>
      </c>
      <c r="Z202" s="475" t="s">
        <v>49</v>
      </c>
      <c r="AA202" s="475" t="s">
        <v>16</v>
      </c>
      <c r="AB202" s="552" t="s">
        <v>316</v>
      </c>
      <c r="AC202" s="476">
        <v>610</v>
      </c>
      <c r="AD202" s="686">
        <v>33882.9</v>
      </c>
      <c r="AE202" s="643">
        <v>30337.3</v>
      </c>
      <c r="AF202" s="654">
        <v>30337.3</v>
      </c>
      <c r="AG202" s="181"/>
      <c r="AH202" s="181"/>
      <c r="AI202" s="147"/>
    </row>
    <row r="203" spans="1:35" s="103" customFormat="1" ht="31.5" x14ac:dyDescent="0.25">
      <c r="A203" s="47"/>
      <c r="B203" s="78"/>
      <c r="C203" s="79"/>
      <c r="D203" s="79"/>
      <c r="E203" s="80"/>
      <c r="F203" s="80"/>
      <c r="G203" s="81"/>
      <c r="H203" s="81"/>
      <c r="I203" s="81"/>
      <c r="J203" s="81"/>
      <c r="K203" s="81"/>
      <c r="L203" s="73"/>
      <c r="M203" s="81"/>
      <c r="N203" s="73"/>
      <c r="O203" s="82"/>
      <c r="P203" s="81"/>
      <c r="Q203" s="83"/>
      <c r="R203" s="87"/>
      <c r="S203" s="87"/>
      <c r="T203" s="87"/>
      <c r="U203" s="87"/>
      <c r="V203" s="87"/>
      <c r="W203" s="87"/>
      <c r="X203" s="463" t="s">
        <v>226</v>
      </c>
      <c r="Y203" s="458" t="s">
        <v>63</v>
      </c>
      <c r="Z203" s="459" t="s">
        <v>49</v>
      </c>
      <c r="AA203" s="459" t="s">
        <v>16</v>
      </c>
      <c r="AB203" s="550" t="s">
        <v>227</v>
      </c>
      <c r="AC203" s="488"/>
      <c r="AD203" s="686">
        <f>AD204</f>
        <v>0.1</v>
      </c>
      <c r="AE203" s="643">
        <f>AE204</f>
        <v>0.1</v>
      </c>
      <c r="AF203" s="654">
        <f>AF204</f>
        <v>0</v>
      </c>
      <c r="AG203" s="181"/>
      <c r="AH203" s="181"/>
      <c r="AI203" s="147"/>
    </row>
    <row r="204" spans="1:35" s="103" customFormat="1" x14ac:dyDescent="0.25">
      <c r="A204" s="88"/>
      <c r="B204" s="78"/>
      <c r="C204" s="79"/>
      <c r="D204" s="79"/>
      <c r="E204" s="80"/>
      <c r="F204" s="79"/>
      <c r="G204" s="81"/>
      <c r="H204" s="105"/>
      <c r="I204" s="49"/>
      <c r="J204" s="49"/>
      <c r="K204" s="49"/>
      <c r="L204" s="73"/>
      <c r="M204" s="49"/>
      <c r="N204" s="73"/>
      <c r="O204" s="82"/>
      <c r="P204" s="81"/>
      <c r="Q204" s="83"/>
      <c r="R204" s="87"/>
      <c r="S204" s="87"/>
      <c r="T204" s="87"/>
      <c r="U204" s="87"/>
      <c r="V204" s="87"/>
      <c r="W204" s="87"/>
      <c r="X204" s="463" t="s">
        <v>228</v>
      </c>
      <c r="Y204" s="458" t="s">
        <v>63</v>
      </c>
      <c r="Z204" s="459" t="s">
        <v>49</v>
      </c>
      <c r="AA204" s="459" t="s">
        <v>16</v>
      </c>
      <c r="AB204" s="550" t="s">
        <v>229</v>
      </c>
      <c r="AC204" s="460"/>
      <c r="AD204" s="686">
        <f t="shared" ref="AD204:AF206" si="45">AD205</f>
        <v>0.1</v>
      </c>
      <c r="AE204" s="643">
        <f t="shared" si="45"/>
        <v>0.1</v>
      </c>
      <c r="AF204" s="654">
        <f t="shared" si="45"/>
        <v>0</v>
      </c>
      <c r="AG204" s="181"/>
      <c r="AH204" s="181"/>
      <c r="AI204" s="147"/>
    </row>
    <row r="205" spans="1:35" s="103" customFormat="1" x14ac:dyDescent="0.25">
      <c r="A205" s="88"/>
      <c r="B205" s="78"/>
      <c r="C205" s="79"/>
      <c r="D205" s="79"/>
      <c r="E205" s="80"/>
      <c r="F205" s="79"/>
      <c r="G205" s="81"/>
      <c r="H205" s="105"/>
      <c r="I205" s="49"/>
      <c r="J205" s="49"/>
      <c r="K205" s="49"/>
      <c r="L205" s="73"/>
      <c r="M205" s="49"/>
      <c r="N205" s="73"/>
      <c r="O205" s="82"/>
      <c r="P205" s="81"/>
      <c r="Q205" s="83"/>
      <c r="R205" s="87"/>
      <c r="S205" s="87"/>
      <c r="T205" s="87"/>
      <c r="U205" s="87"/>
      <c r="V205" s="87"/>
      <c r="W205" s="87"/>
      <c r="X205" s="472" t="s">
        <v>426</v>
      </c>
      <c r="Y205" s="458" t="s">
        <v>63</v>
      </c>
      <c r="Z205" s="459" t="s">
        <v>49</v>
      </c>
      <c r="AA205" s="459" t="s">
        <v>16</v>
      </c>
      <c r="AB205" s="550" t="s">
        <v>338</v>
      </c>
      <c r="AC205" s="460"/>
      <c r="AD205" s="686">
        <f t="shared" si="45"/>
        <v>0.1</v>
      </c>
      <c r="AE205" s="643">
        <f t="shared" si="45"/>
        <v>0.1</v>
      </c>
      <c r="AF205" s="654">
        <f t="shared" si="45"/>
        <v>0</v>
      </c>
      <c r="AG205" s="181"/>
      <c r="AH205" s="181"/>
      <c r="AI205" s="147"/>
    </row>
    <row r="206" spans="1:35" s="103" customFormat="1" ht="47.25" x14ac:dyDescent="0.25">
      <c r="A206" s="88"/>
      <c r="B206" s="78"/>
      <c r="C206" s="79"/>
      <c r="D206" s="79"/>
      <c r="E206" s="80"/>
      <c r="F206" s="79"/>
      <c r="G206" s="81"/>
      <c r="H206" s="81"/>
      <c r="I206" s="81"/>
      <c r="J206" s="81"/>
      <c r="K206" s="81"/>
      <c r="L206" s="73"/>
      <c r="M206" s="81"/>
      <c r="N206" s="73"/>
      <c r="O206" s="82"/>
      <c r="P206" s="81"/>
      <c r="Q206" s="83"/>
      <c r="R206" s="87"/>
      <c r="S206" s="87"/>
      <c r="T206" s="87"/>
      <c r="U206" s="87"/>
      <c r="V206" s="87"/>
      <c r="W206" s="87"/>
      <c r="X206" s="472" t="s">
        <v>230</v>
      </c>
      <c r="Y206" s="458" t="s">
        <v>63</v>
      </c>
      <c r="Z206" s="459" t="s">
        <v>49</v>
      </c>
      <c r="AA206" s="459" t="s">
        <v>16</v>
      </c>
      <c r="AB206" s="550" t="s">
        <v>339</v>
      </c>
      <c r="AC206" s="460"/>
      <c r="AD206" s="686">
        <f>AD207</f>
        <v>0.1</v>
      </c>
      <c r="AE206" s="643">
        <f t="shared" si="45"/>
        <v>0.1</v>
      </c>
      <c r="AF206" s="654">
        <f t="shared" si="45"/>
        <v>0</v>
      </c>
      <c r="AG206" s="181"/>
      <c r="AH206" s="181"/>
      <c r="AI206" s="147"/>
    </row>
    <row r="207" spans="1:35" s="103" customFormat="1" ht="47.25" x14ac:dyDescent="0.25">
      <c r="A207" s="88"/>
      <c r="B207" s="78"/>
      <c r="C207" s="79"/>
      <c r="D207" s="79"/>
      <c r="E207" s="80"/>
      <c r="F207" s="79"/>
      <c r="G207" s="81"/>
      <c r="H207" s="81"/>
      <c r="I207" s="81"/>
      <c r="J207" s="81"/>
      <c r="K207" s="81"/>
      <c r="L207" s="73"/>
      <c r="M207" s="81"/>
      <c r="N207" s="73"/>
      <c r="O207" s="82"/>
      <c r="P207" s="81"/>
      <c r="Q207" s="83"/>
      <c r="R207" s="87"/>
      <c r="S207" s="87"/>
      <c r="T207" s="87"/>
      <c r="U207" s="87"/>
      <c r="V207" s="87"/>
      <c r="W207" s="87"/>
      <c r="X207" s="472" t="s">
        <v>319</v>
      </c>
      <c r="Y207" s="458" t="s">
        <v>63</v>
      </c>
      <c r="Z207" s="459" t="s">
        <v>49</v>
      </c>
      <c r="AA207" s="459" t="s">
        <v>16</v>
      </c>
      <c r="AB207" s="550" t="s">
        <v>340</v>
      </c>
      <c r="AC207" s="460"/>
      <c r="AD207" s="686">
        <f t="shared" ref="AD207:AF208" si="46">AD208</f>
        <v>0.1</v>
      </c>
      <c r="AE207" s="643">
        <f t="shared" si="46"/>
        <v>0.1</v>
      </c>
      <c r="AF207" s="654">
        <f t="shared" si="46"/>
        <v>0</v>
      </c>
      <c r="AG207" s="181"/>
      <c r="AH207" s="181"/>
      <c r="AI207" s="147"/>
    </row>
    <row r="208" spans="1:35" s="103" customFormat="1" x14ac:dyDescent="0.25">
      <c r="A208" s="88"/>
      <c r="B208" s="78"/>
      <c r="C208" s="79"/>
      <c r="D208" s="79"/>
      <c r="E208" s="80"/>
      <c r="F208" s="79"/>
      <c r="G208" s="81"/>
      <c r="H208" s="81"/>
      <c r="I208" s="81"/>
      <c r="J208" s="81"/>
      <c r="K208" s="81"/>
      <c r="L208" s="73"/>
      <c r="M208" s="81"/>
      <c r="N208" s="73"/>
      <c r="O208" s="82"/>
      <c r="P208" s="81"/>
      <c r="Q208" s="83"/>
      <c r="R208" s="87"/>
      <c r="S208" s="87"/>
      <c r="T208" s="87"/>
      <c r="U208" s="87"/>
      <c r="V208" s="87"/>
      <c r="W208" s="87"/>
      <c r="X208" s="457" t="s">
        <v>120</v>
      </c>
      <c r="Y208" s="458" t="s">
        <v>63</v>
      </c>
      <c r="Z208" s="459" t="s">
        <v>49</v>
      </c>
      <c r="AA208" s="459" t="s">
        <v>16</v>
      </c>
      <c r="AB208" s="550" t="s">
        <v>340</v>
      </c>
      <c r="AC208" s="460">
        <v>200</v>
      </c>
      <c r="AD208" s="686">
        <f t="shared" si="46"/>
        <v>0.1</v>
      </c>
      <c r="AE208" s="643">
        <f t="shared" si="46"/>
        <v>0.1</v>
      </c>
      <c r="AF208" s="654">
        <f t="shared" si="46"/>
        <v>0</v>
      </c>
      <c r="AG208" s="181"/>
      <c r="AH208" s="181"/>
      <c r="AI208" s="147"/>
    </row>
    <row r="209" spans="1:35" s="103" customFormat="1" ht="20.25" customHeight="1" x14ac:dyDescent="0.25">
      <c r="A209" s="88"/>
      <c r="B209" s="78"/>
      <c r="C209" s="79"/>
      <c r="D209" s="79"/>
      <c r="E209" s="80"/>
      <c r="F209" s="79"/>
      <c r="G209" s="81"/>
      <c r="H209" s="81"/>
      <c r="I209" s="81"/>
      <c r="J209" s="81"/>
      <c r="K209" s="81"/>
      <c r="L209" s="73"/>
      <c r="M209" s="81"/>
      <c r="N209" s="73"/>
      <c r="O209" s="82"/>
      <c r="P209" s="81"/>
      <c r="Q209" s="83"/>
      <c r="R209" s="87"/>
      <c r="S209" s="87"/>
      <c r="T209" s="87"/>
      <c r="U209" s="87"/>
      <c r="V209" s="87"/>
      <c r="W209" s="87"/>
      <c r="X209" s="457" t="s">
        <v>52</v>
      </c>
      <c r="Y209" s="458" t="s">
        <v>63</v>
      </c>
      <c r="Z209" s="459" t="s">
        <v>49</v>
      </c>
      <c r="AA209" s="459" t="s">
        <v>16</v>
      </c>
      <c r="AB209" s="550" t="s">
        <v>340</v>
      </c>
      <c r="AC209" s="460">
        <v>240</v>
      </c>
      <c r="AD209" s="686">
        <v>0.1</v>
      </c>
      <c r="AE209" s="643">
        <v>0.1</v>
      </c>
      <c r="AF209" s="654">
        <v>0</v>
      </c>
      <c r="AG209" s="181"/>
      <c r="AH209" s="181"/>
      <c r="AI209" s="147"/>
    </row>
    <row r="210" spans="1:35" s="103" customFormat="1" ht="18.75" x14ac:dyDescent="0.3">
      <c r="A210" s="108"/>
      <c r="B210" s="78"/>
      <c r="C210" s="79"/>
      <c r="D210" s="79"/>
      <c r="E210" s="80"/>
      <c r="F210" s="79"/>
      <c r="G210" s="81"/>
      <c r="H210" s="105"/>
      <c r="I210" s="49"/>
      <c r="J210" s="49"/>
      <c r="K210" s="49"/>
      <c r="L210" s="73"/>
      <c r="M210" s="49"/>
      <c r="N210" s="73"/>
      <c r="O210" s="82"/>
      <c r="P210" s="81"/>
      <c r="Q210" s="83"/>
      <c r="R210" s="87"/>
      <c r="S210" s="87"/>
      <c r="T210" s="87"/>
      <c r="U210" s="87"/>
      <c r="V210" s="87"/>
      <c r="W210" s="105"/>
      <c r="X210" s="457" t="s">
        <v>93</v>
      </c>
      <c r="Y210" s="473" t="s">
        <v>63</v>
      </c>
      <c r="Z210" s="459" t="s">
        <v>49</v>
      </c>
      <c r="AA210" s="459" t="s">
        <v>22</v>
      </c>
      <c r="AB210" s="555"/>
      <c r="AC210" s="489"/>
      <c r="AD210" s="686">
        <f t="shared" ref="AD210:AF211" si="47">AD211</f>
        <v>53000</v>
      </c>
      <c r="AE210" s="643">
        <f t="shared" si="47"/>
        <v>36365</v>
      </c>
      <c r="AF210" s="654">
        <f t="shared" si="47"/>
        <v>37856</v>
      </c>
      <c r="AG210" s="181"/>
      <c r="AH210" s="181"/>
      <c r="AI210" s="147"/>
    </row>
    <row r="211" spans="1:35" s="103" customFormat="1" ht="31.5" x14ac:dyDescent="0.25">
      <c r="A211" s="108"/>
      <c r="B211" s="78"/>
      <c r="C211" s="79"/>
      <c r="D211" s="79"/>
      <c r="E211" s="80"/>
      <c r="F211" s="79"/>
      <c r="G211" s="81"/>
      <c r="H211" s="105"/>
      <c r="I211" s="49"/>
      <c r="J211" s="49"/>
      <c r="K211" s="49"/>
      <c r="L211" s="73"/>
      <c r="M211" s="49"/>
      <c r="N211" s="73"/>
      <c r="O211" s="82"/>
      <c r="P211" s="81"/>
      <c r="Q211" s="83"/>
      <c r="R211" s="87"/>
      <c r="S211" s="87"/>
      <c r="T211" s="87"/>
      <c r="U211" s="87"/>
      <c r="V211" s="87"/>
      <c r="W211" s="105"/>
      <c r="X211" s="463" t="s">
        <v>226</v>
      </c>
      <c r="Y211" s="458" t="s">
        <v>63</v>
      </c>
      <c r="Z211" s="478" t="s">
        <v>49</v>
      </c>
      <c r="AA211" s="478" t="s">
        <v>22</v>
      </c>
      <c r="AB211" s="550" t="s">
        <v>227</v>
      </c>
      <c r="AC211" s="488"/>
      <c r="AD211" s="686">
        <f>AD212</f>
        <v>53000</v>
      </c>
      <c r="AE211" s="643">
        <f t="shared" si="47"/>
        <v>36365</v>
      </c>
      <c r="AF211" s="654">
        <f t="shared" si="47"/>
        <v>37856</v>
      </c>
      <c r="AG211" s="181"/>
      <c r="AH211" s="181"/>
      <c r="AI211" s="147"/>
    </row>
    <row r="212" spans="1:35" s="103" customFormat="1" x14ac:dyDescent="0.25">
      <c r="A212" s="108"/>
      <c r="B212" s="78"/>
      <c r="C212" s="79"/>
      <c r="D212" s="79"/>
      <c r="E212" s="80"/>
      <c r="F212" s="79"/>
      <c r="G212" s="81"/>
      <c r="H212" s="105"/>
      <c r="I212" s="49"/>
      <c r="J212" s="49"/>
      <c r="K212" s="49"/>
      <c r="L212" s="73"/>
      <c r="M212" s="49"/>
      <c r="N212" s="73"/>
      <c r="O212" s="82"/>
      <c r="P212" s="81"/>
      <c r="Q212" s="83"/>
      <c r="R212" s="87"/>
      <c r="S212" s="87"/>
      <c r="T212" s="87"/>
      <c r="U212" s="87"/>
      <c r="V212" s="87"/>
      <c r="W212" s="105"/>
      <c r="X212" s="463" t="s">
        <v>48</v>
      </c>
      <c r="Y212" s="458" t="s">
        <v>63</v>
      </c>
      <c r="Z212" s="478" t="s">
        <v>49</v>
      </c>
      <c r="AA212" s="478" t="s">
        <v>22</v>
      </c>
      <c r="AB212" s="550" t="s">
        <v>341</v>
      </c>
      <c r="AC212" s="460"/>
      <c r="AD212" s="686">
        <f t="shared" ref="AD212:AF215" si="48">AD213</f>
        <v>53000</v>
      </c>
      <c r="AE212" s="643">
        <f t="shared" si="48"/>
        <v>36365</v>
      </c>
      <c r="AF212" s="654">
        <f t="shared" si="48"/>
        <v>37856</v>
      </c>
      <c r="AG212" s="181"/>
      <c r="AH212" s="181"/>
      <c r="AI212" s="147"/>
    </row>
    <row r="213" spans="1:35" s="103" customFormat="1" ht="31.5" x14ac:dyDescent="0.25">
      <c r="A213" s="108"/>
      <c r="B213" s="78"/>
      <c r="C213" s="79"/>
      <c r="D213" s="79"/>
      <c r="E213" s="80"/>
      <c r="F213" s="79"/>
      <c r="G213" s="81"/>
      <c r="H213" s="105"/>
      <c r="I213" s="49"/>
      <c r="J213" s="49"/>
      <c r="K213" s="49"/>
      <c r="L213" s="73"/>
      <c r="M213" s="49"/>
      <c r="N213" s="73"/>
      <c r="O213" s="82"/>
      <c r="P213" s="81"/>
      <c r="Q213" s="83"/>
      <c r="R213" s="87"/>
      <c r="S213" s="87"/>
      <c r="T213" s="87"/>
      <c r="U213" s="87"/>
      <c r="V213" s="87"/>
      <c r="W213" s="105"/>
      <c r="X213" s="463" t="s">
        <v>191</v>
      </c>
      <c r="Y213" s="458" t="s">
        <v>63</v>
      </c>
      <c r="Z213" s="478" t="s">
        <v>49</v>
      </c>
      <c r="AA213" s="478" t="s">
        <v>22</v>
      </c>
      <c r="AB213" s="550" t="s">
        <v>342</v>
      </c>
      <c r="AC213" s="460"/>
      <c r="AD213" s="686">
        <f t="shared" si="48"/>
        <v>53000</v>
      </c>
      <c r="AE213" s="643">
        <f t="shared" si="48"/>
        <v>36365</v>
      </c>
      <c r="AF213" s="654">
        <f t="shared" si="48"/>
        <v>37856</v>
      </c>
      <c r="AG213" s="181"/>
      <c r="AH213" s="181"/>
      <c r="AI213" s="147"/>
    </row>
    <row r="214" spans="1:35" s="103" customFormat="1" ht="31.5" x14ac:dyDescent="0.25">
      <c r="A214" s="108"/>
      <c r="B214" s="78"/>
      <c r="C214" s="79"/>
      <c r="D214" s="79"/>
      <c r="E214" s="80"/>
      <c r="F214" s="79"/>
      <c r="G214" s="81"/>
      <c r="H214" s="105"/>
      <c r="I214" s="49"/>
      <c r="J214" s="49"/>
      <c r="K214" s="49"/>
      <c r="L214" s="73"/>
      <c r="M214" s="49"/>
      <c r="N214" s="73"/>
      <c r="O214" s="82"/>
      <c r="P214" s="81"/>
      <c r="Q214" s="83"/>
      <c r="R214" s="87"/>
      <c r="S214" s="87"/>
      <c r="T214" s="87"/>
      <c r="U214" s="87"/>
      <c r="V214" s="87"/>
      <c r="W214" s="105"/>
      <c r="X214" s="471" t="s">
        <v>711</v>
      </c>
      <c r="Y214" s="458" t="s">
        <v>63</v>
      </c>
      <c r="Z214" s="478" t="s">
        <v>49</v>
      </c>
      <c r="AA214" s="478" t="s">
        <v>22</v>
      </c>
      <c r="AB214" s="550" t="s">
        <v>710</v>
      </c>
      <c r="AC214" s="460"/>
      <c r="AD214" s="686">
        <f>AD215</f>
        <v>53000</v>
      </c>
      <c r="AE214" s="643">
        <f>AE215</f>
        <v>36365</v>
      </c>
      <c r="AF214" s="654">
        <f>AF215</f>
        <v>37856</v>
      </c>
      <c r="AG214" s="181"/>
      <c r="AH214" s="181"/>
      <c r="AI214" s="147"/>
    </row>
    <row r="215" spans="1:35" s="103" customFormat="1" ht="31.5" x14ac:dyDescent="0.25">
      <c r="A215" s="108"/>
      <c r="B215" s="78"/>
      <c r="C215" s="79"/>
      <c r="D215" s="79"/>
      <c r="E215" s="80"/>
      <c r="F215" s="79"/>
      <c r="G215" s="81"/>
      <c r="H215" s="105"/>
      <c r="I215" s="49"/>
      <c r="J215" s="49"/>
      <c r="K215" s="49"/>
      <c r="L215" s="73"/>
      <c r="M215" s="49"/>
      <c r="N215" s="73"/>
      <c r="O215" s="82"/>
      <c r="P215" s="81"/>
      <c r="Q215" s="83"/>
      <c r="R215" s="87"/>
      <c r="S215" s="87"/>
      <c r="T215" s="87"/>
      <c r="U215" s="87"/>
      <c r="V215" s="87"/>
      <c r="W215" s="105"/>
      <c r="X215" s="667" t="s">
        <v>60</v>
      </c>
      <c r="Y215" s="458" t="s">
        <v>63</v>
      </c>
      <c r="Z215" s="478" t="s">
        <v>49</v>
      </c>
      <c r="AA215" s="478" t="s">
        <v>22</v>
      </c>
      <c r="AB215" s="550" t="s">
        <v>710</v>
      </c>
      <c r="AC215" s="460">
        <v>600</v>
      </c>
      <c r="AD215" s="686">
        <f t="shared" si="48"/>
        <v>53000</v>
      </c>
      <c r="AE215" s="643">
        <f t="shared" si="48"/>
        <v>36365</v>
      </c>
      <c r="AF215" s="654">
        <f t="shared" si="48"/>
        <v>37856</v>
      </c>
      <c r="AG215" s="181"/>
      <c r="AH215" s="181"/>
      <c r="AI215" s="147"/>
    </row>
    <row r="216" spans="1:35" s="103" customFormat="1" x14ac:dyDescent="0.25">
      <c r="A216" s="108"/>
      <c r="B216" s="78"/>
      <c r="C216" s="79"/>
      <c r="D216" s="79"/>
      <c r="E216" s="80"/>
      <c r="F216" s="79"/>
      <c r="G216" s="81"/>
      <c r="H216" s="105"/>
      <c r="I216" s="49"/>
      <c r="J216" s="49"/>
      <c r="K216" s="49"/>
      <c r="L216" s="73"/>
      <c r="M216" s="49"/>
      <c r="N216" s="73"/>
      <c r="O216" s="82"/>
      <c r="P216" s="81"/>
      <c r="Q216" s="83"/>
      <c r="R216" s="87"/>
      <c r="S216" s="87"/>
      <c r="T216" s="87"/>
      <c r="U216" s="87"/>
      <c r="V216" s="87"/>
      <c r="W216" s="105"/>
      <c r="X216" s="667" t="s">
        <v>61</v>
      </c>
      <c r="Y216" s="458" t="s">
        <v>63</v>
      </c>
      <c r="Z216" s="478" t="s">
        <v>49</v>
      </c>
      <c r="AA216" s="478" t="s">
        <v>22</v>
      </c>
      <c r="AB216" s="550" t="s">
        <v>710</v>
      </c>
      <c r="AC216" s="460">
        <v>610</v>
      </c>
      <c r="AD216" s="686">
        <f>35000+18000</f>
        <v>53000</v>
      </c>
      <c r="AE216" s="643">
        <v>36365</v>
      </c>
      <c r="AF216" s="654">
        <v>37856</v>
      </c>
      <c r="AG216" s="181"/>
      <c r="AH216" s="181"/>
      <c r="AI216" s="147"/>
    </row>
    <row r="217" spans="1:35" s="103" customFormat="1" x14ac:dyDescent="0.25">
      <c r="A217" s="108"/>
      <c r="B217" s="78"/>
      <c r="C217" s="79"/>
      <c r="D217" s="79"/>
      <c r="E217" s="80"/>
      <c r="F217" s="79"/>
      <c r="G217" s="81"/>
      <c r="H217" s="105"/>
      <c r="I217" s="49"/>
      <c r="J217" s="49"/>
      <c r="K217" s="49"/>
      <c r="L217" s="73"/>
      <c r="M217" s="49"/>
      <c r="N217" s="73"/>
      <c r="O217" s="82"/>
      <c r="P217" s="81"/>
      <c r="Q217" s="83"/>
      <c r="R217" s="87"/>
      <c r="S217" s="87"/>
      <c r="T217" s="87"/>
      <c r="U217" s="87"/>
      <c r="V217" s="87"/>
      <c r="W217" s="105"/>
      <c r="X217" s="457" t="s">
        <v>32</v>
      </c>
      <c r="Y217" s="458" t="s">
        <v>63</v>
      </c>
      <c r="Z217" s="480" t="s">
        <v>49</v>
      </c>
      <c r="AA217" s="480">
        <v>10</v>
      </c>
      <c r="AB217" s="556"/>
      <c r="AC217" s="460"/>
      <c r="AD217" s="686">
        <f>AD218</f>
        <v>3003</v>
      </c>
      <c r="AE217" s="643">
        <f t="shared" ref="AD217:AF218" si="49">AE218</f>
        <v>3003</v>
      </c>
      <c r="AF217" s="654">
        <f t="shared" si="49"/>
        <v>0</v>
      </c>
      <c r="AG217" s="181"/>
      <c r="AH217" s="181"/>
      <c r="AI217" s="147"/>
    </row>
    <row r="218" spans="1:35" s="103" customFormat="1" x14ac:dyDescent="0.25">
      <c r="A218" s="108"/>
      <c r="B218" s="78"/>
      <c r="C218" s="79"/>
      <c r="D218" s="79"/>
      <c r="E218" s="80"/>
      <c r="F218" s="79"/>
      <c r="G218" s="81"/>
      <c r="H218" s="105"/>
      <c r="I218" s="49"/>
      <c r="J218" s="49"/>
      <c r="K218" s="49"/>
      <c r="L218" s="73"/>
      <c r="M218" s="49"/>
      <c r="N218" s="73"/>
      <c r="O218" s="82"/>
      <c r="P218" s="81"/>
      <c r="Q218" s="83"/>
      <c r="R218" s="87"/>
      <c r="S218" s="87"/>
      <c r="T218" s="87"/>
      <c r="U218" s="87"/>
      <c r="V218" s="87"/>
      <c r="W218" s="105"/>
      <c r="X218" s="463" t="s">
        <v>233</v>
      </c>
      <c r="Y218" s="458" t="s">
        <v>63</v>
      </c>
      <c r="Z218" s="480" t="s">
        <v>49</v>
      </c>
      <c r="AA218" s="480">
        <v>10</v>
      </c>
      <c r="AB218" s="550" t="s">
        <v>234</v>
      </c>
      <c r="AC218" s="460"/>
      <c r="AD218" s="686">
        <f t="shared" si="49"/>
        <v>3003</v>
      </c>
      <c r="AE218" s="643">
        <f t="shared" si="49"/>
        <v>3003</v>
      </c>
      <c r="AF218" s="654">
        <f t="shared" si="49"/>
        <v>0</v>
      </c>
      <c r="AG218" s="181"/>
      <c r="AH218" s="181"/>
      <c r="AI218" s="147"/>
    </row>
    <row r="219" spans="1:35" s="103" customFormat="1" ht="31.5" x14ac:dyDescent="0.25">
      <c r="A219" s="108"/>
      <c r="B219" s="78"/>
      <c r="C219" s="79"/>
      <c r="D219" s="79"/>
      <c r="E219" s="80"/>
      <c r="F219" s="79"/>
      <c r="G219" s="81"/>
      <c r="H219" s="105"/>
      <c r="I219" s="49"/>
      <c r="J219" s="49"/>
      <c r="K219" s="49"/>
      <c r="L219" s="73"/>
      <c r="M219" s="49"/>
      <c r="N219" s="73"/>
      <c r="O219" s="82"/>
      <c r="P219" s="81"/>
      <c r="Q219" s="83"/>
      <c r="R219" s="87"/>
      <c r="S219" s="87"/>
      <c r="T219" s="87"/>
      <c r="U219" s="87"/>
      <c r="V219" s="87"/>
      <c r="W219" s="105"/>
      <c r="X219" s="463" t="s">
        <v>236</v>
      </c>
      <c r="Y219" s="458" t="s">
        <v>63</v>
      </c>
      <c r="Z219" s="480" t="s">
        <v>49</v>
      </c>
      <c r="AA219" s="480">
        <v>10</v>
      </c>
      <c r="AB219" s="550" t="s">
        <v>237</v>
      </c>
      <c r="AC219" s="469"/>
      <c r="AD219" s="686">
        <f>AD220+AD228+AD224</f>
        <v>3003</v>
      </c>
      <c r="AE219" s="643">
        <f>AE220+AE228+AE224</f>
        <v>3003</v>
      </c>
      <c r="AF219" s="654">
        <f>AF220+AF228+AF224</f>
        <v>0</v>
      </c>
      <c r="AG219" s="181"/>
      <c r="AH219" s="181"/>
      <c r="AI219" s="147"/>
    </row>
    <row r="220" spans="1:35" s="103" customFormat="1" x14ac:dyDescent="0.25">
      <c r="A220" s="108"/>
      <c r="B220" s="78"/>
      <c r="C220" s="79"/>
      <c r="D220" s="79"/>
      <c r="E220" s="80"/>
      <c r="F220" s="79"/>
      <c r="G220" s="81"/>
      <c r="H220" s="105"/>
      <c r="I220" s="49"/>
      <c r="J220" s="49"/>
      <c r="K220" s="49"/>
      <c r="L220" s="73"/>
      <c r="M220" s="49"/>
      <c r="N220" s="73"/>
      <c r="O220" s="82"/>
      <c r="P220" s="81"/>
      <c r="Q220" s="83"/>
      <c r="R220" s="87"/>
      <c r="S220" s="87"/>
      <c r="T220" s="87"/>
      <c r="U220" s="87"/>
      <c r="V220" s="87"/>
      <c r="W220" s="105"/>
      <c r="X220" s="463" t="s">
        <v>372</v>
      </c>
      <c r="Y220" s="458" t="s">
        <v>63</v>
      </c>
      <c r="Z220" s="480" t="s">
        <v>49</v>
      </c>
      <c r="AA220" s="480">
        <v>10</v>
      </c>
      <c r="AB220" s="550" t="s">
        <v>373</v>
      </c>
      <c r="AC220" s="469"/>
      <c r="AD220" s="686">
        <f t="shared" ref="AD220:AF222" si="50">AD221</f>
        <v>2593</v>
      </c>
      <c r="AE220" s="643">
        <f t="shared" si="50"/>
        <v>2593</v>
      </c>
      <c r="AF220" s="654">
        <f t="shared" si="50"/>
        <v>0</v>
      </c>
      <c r="AG220" s="181"/>
      <c r="AH220" s="181"/>
      <c r="AI220" s="147"/>
    </row>
    <row r="221" spans="1:35" s="103" customFormat="1" x14ac:dyDescent="0.25">
      <c r="A221" s="108"/>
      <c r="B221" s="78"/>
      <c r="C221" s="79"/>
      <c r="D221" s="79"/>
      <c r="E221" s="80"/>
      <c r="F221" s="79"/>
      <c r="G221" s="81"/>
      <c r="H221" s="105"/>
      <c r="I221" s="49"/>
      <c r="J221" s="49"/>
      <c r="K221" s="49"/>
      <c r="L221" s="73"/>
      <c r="M221" s="49"/>
      <c r="N221" s="73"/>
      <c r="O221" s="82"/>
      <c r="P221" s="81"/>
      <c r="Q221" s="83"/>
      <c r="R221" s="87"/>
      <c r="S221" s="87"/>
      <c r="T221" s="87"/>
      <c r="U221" s="87"/>
      <c r="V221" s="87"/>
      <c r="W221" s="105"/>
      <c r="X221" s="471" t="s">
        <v>374</v>
      </c>
      <c r="Y221" s="458" t="s">
        <v>63</v>
      </c>
      <c r="Z221" s="480" t="s">
        <v>49</v>
      </c>
      <c r="AA221" s="480">
        <v>10</v>
      </c>
      <c r="AB221" s="550" t="s">
        <v>375</v>
      </c>
      <c r="AC221" s="580"/>
      <c r="AD221" s="686">
        <f t="shared" si="50"/>
        <v>2593</v>
      </c>
      <c r="AE221" s="643">
        <f t="shared" si="50"/>
        <v>2593</v>
      </c>
      <c r="AF221" s="654">
        <f t="shared" si="50"/>
        <v>0</v>
      </c>
      <c r="AG221" s="181"/>
      <c r="AH221" s="181"/>
      <c r="AI221" s="147"/>
    </row>
    <row r="222" spans="1:35" s="103" customFormat="1" x14ac:dyDescent="0.25">
      <c r="A222" s="108"/>
      <c r="B222" s="78"/>
      <c r="C222" s="79"/>
      <c r="D222" s="79"/>
      <c r="E222" s="80"/>
      <c r="F222" s="79"/>
      <c r="G222" s="81"/>
      <c r="H222" s="105"/>
      <c r="I222" s="49"/>
      <c r="J222" s="49"/>
      <c r="K222" s="49"/>
      <c r="L222" s="73"/>
      <c r="M222" s="49"/>
      <c r="N222" s="73"/>
      <c r="O222" s="82"/>
      <c r="P222" s="81"/>
      <c r="Q222" s="83"/>
      <c r="R222" s="87"/>
      <c r="S222" s="87"/>
      <c r="T222" s="87"/>
      <c r="U222" s="87"/>
      <c r="V222" s="87"/>
      <c r="W222" s="105"/>
      <c r="X222" s="457" t="s">
        <v>120</v>
      </c>
      <c r="Y222" s="458" t="s">
        <v>63</v>
      </c>
      <c r="Z222" s="480" t="s">
        <v>49</v>
      </c>
      <c r="AA222" s="480">
        <v>10</v>
      </c>
      <c r="AB222" s="550" t="s">
        <v>375</v>
      </c>
      <c r="AC222" s="460">
        <v>200</v>
      </c>
      <c r="AD222" s="686">
        <f t="shared" si="50"/>
        <v>2593</v>
      </c>
      <c r="AE222" s="643">
        <f t="shared" si="50"/>
        <v>2593</v>
      </c>
      <c r="AF222" s="654">
        <f t="shared" si="50"/>
        <v>0</v>
      </c>
      <c r="AG222" s="181"/>
      <c r="AH222" s="181"/>
      <c r="AI222" s="147"/>
    </row>
    <row r="223" spans="1:35" s="103" customFormat="1" ht="31.5" x14ac:dyDescent="0.25">
      <c r="A223" s="108"/>
      <c r="B223" s="78"/>
      <c r="C223" s="79"/>
      <c r="D223" s="79"/>
      <c r="E223" s="80"/>
      <c r="F223" s="79"/>
      <c r="G223" s="81"/>
      <c r="H223" s="105"/>
      <c r="I223" s="49"/>
      <c r="J223" s="49"/>
      <c r="K223" s="49"/>
      <c r="L223" s="73"/>
      <c r="M223" s="49"/>
      <c r="N223" s="73"/>
      <c r="O223" s="82"/>
      <c r="P223" s="81"/>
      <c r="Q223" s="83"/>
      <c r="R223" s="87"/>
      <c r="S223" s="87"/>
      <c r="T223" s="87"/>
      <c r="U223" s="87"/>
      <c r="V223" s="87"/>
      <c r="W223" s="105"/>
      <c r="X223" s="457" t="s">
        <v>52</v>
      </c>
      <c r="Y223" s="458" t="s">
        <v>63</v>
      </c>
      <c r="Z223" s="480" t="s">
        <v>49</v>
      </c>
      <c r="AA223" s="480">
        <v>10</v>
      </c>
      <c r="AB223" s="550" t="s">
        <v>375</v>
      </c>
      <c r="AC223" s="460">
        <v>240</v>
      </c>
      <c r="AD223" s="686">
        <v>2593</v>
      </c>
      <c r="AE223" s="643">
        <v>2593</v>
      </c>
      <c r="AF223" s="654">
        <v>0</v>
      </c>
      <c r="AG223" s="270"/>
      <c r="AH223" s="181"/>
      <c r="AI223" s="147"/>
    </row>
    <row r="224" spans="1:35" s="103" customFormat="1" x14ac:dyDescent="0.25">
      <c r="A224" s="108"/>
      <c r="B224" s="78"/>
      <c r="C224" s="79"/>
      <c r="D224" s="79"/>
      <c r="E224" s="80"/>
      <c r="F224" s="79"/>
      <c r="G224" s="81"/>
      <c r="H224" s="105"/>
      <c r="I224" s="49"/>
      <c r="J224" s="49"/>
      <c r="K224" s="49"/>
      <c r="L224" s="73"/>
      <c r="M224" s="49"/>
      <c r="N224" s="73"/>
      <c r="O224" s="82"/>
      <c r="P224" s="81"/>
      <c r="Q224" s="83"/>
      <c r="R224" s="87"/>
      <c r="S224" s="87"/>
      <c r="T224" s="87"/>
      <c r="U224" s="87"/>
      <c r="V224" s="87"/>
      <c r="W224" s="105"/>
      <c r="X224" s="463" t="s">
        <v>390</v>
      </c>
      <c r="Y224" s="458" t="s">
        <v>63</v>
      </c>
      <c r="Z224" s="480" t="s">
        <v>49</v>
      </c>
      <c r="AA224" s="480">
        <v>10</v>
      </c>
      <c r="AB224" s="550" t="s">
        <v>391</v>
      </c>
      <c r="AC224" s="460"/>
      <c r="AD224" s="686">
        <f t="shared" ref="AD224:AF226" si="51">AD225</f>
        <v>110</v>
      </c>
      <c r="AE224" s="643">
        <f t="shared" si="51"/>
        <v>110</v>
      </c>
      <c r="AF224" s="654">
        <f t="shared" si="51"/>
        <v>0</v>
      </c>
      <c r="AG224" s="181"/>
      <c r="AH224" s="181"/>
      <c r="AI224" s="147"/>
    </row>
    <row r="225" spans="1:35" s="103" customFormat="1" x14ac:dyDescent="0.25">
      <c r="A225" s="108"/>
      <c r="B225" s="78"/>
      <c r="C225" s="79"/>
      <c r="D225" s="79"/>
      <c r="E225" s="80"/>
      <c r="F225" s="79"/>
      <c r="G225" s="81"/>
      <c r="H225" s="105"/>
      <c r="I225" s="49"/>
      <c r="J225" s="49"/>
      <c r="K225" s="49"/>
      <c r="L225" s="73"/>
      <c r="M225" s="49"/>
      <c r="N225" s="73"/>
      <c r="O225" s="82"/>
      <c r="P225" s="81"/>
      <c r="Q225" s="83"/>
      <c r="R225" s="87"/>
      <c r="S225" s="87"/>
      <c r="T225" s="87"/>
      <c r="U225" s="87"/>
      <c r="V225" s="87"/>
      <c r="W225" s="105"/>
      <c r="X225" s="471" t="s">
        <v>392</v>
      </c>
      <c r="Y225" s="458" t="s">
        <v>63</v>
      </c>
      <c r="Z225" s="480" t="s">
        <v>49</v>
      </c>
      <c r="AA225" s="480">
        <v>10</v>
      </c>
      <c r="AB225" s="550" t="s">
        <v>393</v>
      </c>
      <c r="AC225" s="460"/>
      <c r="AD225" s="686">
        <f t="shared" si="51"/>
        <v>110</v>
      </c>
      <c r="AE225" s="643">
        <f t="shared" si="51"/>
        <v>110</v>
      </c>
      <c r="AF225" s="654">
        <f t="shared" si="51"/>
        <v>0</v>
      </c>
      <c r="AG225" s="181"/>
      <c r="AH225" s="181"/>
      <c r="AI225" s="147"/>
    </row>
    <row r="226" spans="1:35" s="103" customFormat="1" x14ac:dyDescent="0.25">
      <c r="A226" s="108"/>
      <c r="B226" s="78"/>
      <c r="C226" s="79"/>
      <c r="D226" s="79"/>
      <c r="E226" s="80"/>
      <c r="F226" s="79"/>
      <c r="G226" s="81"/>
      <c r="H226" s="105"/>
      <c r="I226" s="49"/>
      <c r="J226" s="49"/>
      <c r="K226" s="49"/>
      <c r="L226" s="73"/>
      <c r="M226" s="49"/>
      <c r="N226" s="73"/>
      <c r="O226" s="82"/>
      <c r="P226" s="81"/>
      <c r="Q226" s="83"/>
      <c r="R226" s="87"/>
      <c r="S226" s="87"/>
      <c r="T226" s="87"/>
      <c r="U226" s="87"/>
      <c r="V226" s="87"/>
      <c r="W226" s="105"/>
      <c r="X226" s="457" t="s">
        <v>120</v>
      </c>
      <c r="Y226" s="458" t="s">
        <v>63</v>
      </c>
      <c r="Z226" s="480" t="s">
        <v>49</v>
      </c>
      <c r="AA226" s="480">
        <v>10</v>
      </c>
      <c r="AB226" s="550" t="s">
        <v>393</v>
      </c>
      <c r="AC226" s="460">
        <v>200</v>
      </c>
      <c r="AD226" s="686">
        <f t="shared" si="51"/>
        <v>110</v>
      </c>
      <c r="AE226" s="643">
        <f t="shared" si="51"/>
        <v>110</v>
      </c>
      <c r="AF226" s="654">
        <f t="shared" si="51"/>
        <v>0</v>
      </c>
      <c r="AG226" s="181"/>
      <c r="AH226" s="181"/>
      <c r="AI226" s="147"/>
    </row>
    <row r="227" spans="1:35" s="103" customFormat="1" ht="31.5" x14ac:dyDescent="0.25">
      <c r="A227" s="108"/>
      <c r="B227" s="78"/>
      <c r="C227" s="79"/>
      <c r="D227" s="79"/>
      <c r="E227" s="80"/>
      <c r="F227" s="79"/>
      <c r="G227" s="81"/>
      <c r="H227" s="105"/>
      <c r="I227" s="49"/>
      <c r="J227" s="49"/>
      <c r="K227" s="49"/>
      <c r="L227" s="73"/>
      <c r="M227" s="49"/>
      <c r="N227" s="73"/>
      <c r="O227" s="82"/>
      <c r="P227" s="81"/>
      <c r="Q227" s="83"/>
      <c r="R227" s="87"/>
      <c r="S227" s="87"/>
      <c r="T227" s="87"/>
      <c r="U227" s="87"/>
      <c r="V227" s="87"/>
      <c r="W227" s="105"/>
      <c r="X227" s="457" t="s">
        <v>52</v>
      </c>
      <c r="Y227" s="458" t="s">
        <v>63</v>
      </c>
      <c r="Z227" s="480" t="s">
        <v>49</v>
      </c>
      <c r="AA227" s="480">
        <v>10</v>
      </c>
      <c r="AB227" s="550" t="s">
        <v>393</v>
      </c>
      <c r="AC227" s="460">
        <v>240</v>
      </c>
      <c r="AD227" s="686">
        <v>110</v>
      </c>
      <c r="AE227" s="643">
        <v>110</v>
      </c>
      <c r="AF227" s="654">
        <v>0</v>
      </c>
      <c r="AG227" s="181"/>
      <c r="AH227" s="181"/>
      <c r="AI227" s="147"/>
    </row>
    <row r="228" spans="1:35" s="103" customFormat="1" x14ac:dyDescent="0.25">
      <c r="A228" s="108"/>
      <c r="B228" s="78"/>
      <c r="C228" s="79"/>
      <c r="D228" s="79"/>
      <c r="E228" s="80"/>
      <c r="F228" s="79"/>
      <c r="G228" s="81"/>
      <c r="H228" s="105"/>
      <c r="I228" s="49"/>
      <c r="J228" s="49"/>
      <c r="K228" s="49"/>
      <c r="L228" s="73"/>
      <c r="M228" s="49"/>
      <c r="N228" s="73"/>
      <c r="O228" s="82"/>
      <c r="P228" s="81"/>
      <c r="Q228" s="83"/>
      <c r="R228" s="87"/>
      <c r="S228" s="87"/>
      <c r="T228" s="87"/>
      <c r="U228" s="87"/>
      <c r="V228" s="87"/>
      <c r="W228" s="105"/>
      <c r="X228" s="463" t="s">
        <v>376</v>
      </c>
      <c r="Y228" s="458" t="s">
        <v>63</v>
      </c>
      <c r="Z228" s="480" t="s">
        <v>49</v>
      </c>
      <c r="AA228" s="480">
        <v>10</v>
      </c>
      <c r="AB228" s="550" t="s">
        <v>377</v>
      </c>
      <c r="AC228" s="460"/>
      <c r="AD228" s="686">
        <f t="shared" ref="AD228:AF230" si="52">AD229</f>
        <v>300</v>
      </c>
      <c r="AE228" s="643">
        <f t="shared" si="52"/>
        <v>300</v>
      </c>
      <c r="AF228" s="654">
        <f t="shared" si="52"/>
        <v>0</v>
      </c>
      <c r="AG228" s="181"/>
      <c r="AH228" s="181"/>
      <c r="AI228" s="147"/>
    </row>
    <row r="229" spans="1:35" s="103" customFormat="1" x14ac:dyDescent="0.25">
      <c r="A229" s="108"/>
      <c r="B229" s="78"/>
      <c r="C229" s="79"/>
      <c r="D229" s="79"/>
      <c r="E229" s="80"/>
      <c r="F229" s="79"/>
      <c r="G229" s="81"/>
      <c r="H229" s="105"/>
      <c r="I229" s="49"/>
      <c r="J229" s="49"/>
      <c r="K229" s="49"/>
      <c r="L229" s="73"/>
      <c r="M229" s="49"/>
      <c r="N229" s="73"/>
      <c r="O229" s="82"/>
      <c r="P229" s="81"/>
      <c r="Q229" s="83"/>
      <c r="R229" s="87"/>
      <c r="S229" s="87"/>
      <c r="T229" s="87"/>
      <c r="U229" s="87"/>
      <c r="V229" s="87"/>
      <c r="W229" s="105"/>
      <c r="X229" s="471" t="s">
        <v>378</v>
      </c>
      <c r="Y229" s="458" t="s">
        <v>63</v>
      </c>
      <c r="Z229" s="480" t="s">
        <v>49</v>
      </c>
      <c r="AA229" s="480">
        <v>10</v>
      </c>
      <c r="AB229" s="550" t="s">
        <v>379</v>
      </c>
      <c r="AC229" s="460"/>
      <c r="AD229" s="686">
        <f t="shared" si="52"/>
        <v>300</v>
      </c>
      <c r="AE229" s="643">
        <f t="shared" si="52"/>
        <v>300</v>
      </c>
      <c r="AF229" s="654">
        <f t="shared" si="52"/>
        <v>0</v>
      </c>
      <c r="AG229" s="181"/>
      <c r="AH229" s="181"/>
      <c r="AI229" s="147"/>
    </row>
    <row r="230" spans="1:35" s="103" customFormat="1" x14ac:dyDescent="0.25">
      <c r="A230" s="108"/>
      <c r="B230" s="78"/>
      <c r="C230" s="79"/>
      <c r="D230" s="79"/>
      <c r="E230" s="80"/>
      <c r="F230" s="79"/>
      <c r="G230" s="81"/>
      <c r="H230" s="105"/>
      <c r="I230" s="49"/>
      <c r="J230" s="49"/>
      <c r="K230" s="49"/>
      <c r="L230" s="73"/>
      <c r="M230" s="49"/>
      <c r="N230" s="73"/>
      <c r="O230" s="82"/>
      <c r="P230" s="81"/>
      <c r="Q230" s="83"/>
      <c r="R230" s="87"/>
      <c r="S230" s="87"/>
      <c r="T230" s="87"/>
      <c r="U230" s="87"/>
      <c r="V230" s="87"/>
      <c r="W230" s="105"/>
      <c r="X230" s="457" t="s">
        <v>120</v>
      </c>
      <c r="Y230" s="458" t="s">
        <v>63</v>
      </c>
      <c r="Z230" s="480" t="s">
        <v>49</v>
      </c>
      <c r="AA230" s="480">
        <v>10</v>
      </c>
      <c r="AB230" s="550" t="s">
        <v>379</v>
      </c>
      <c r="AC230" s="460">
        <v>200</v>
      </c>
      <c r="AD230" s="686">
        <f t="shared" si="52"/>
        <v>300</v>
      </c>
      <c r="AE230" s="643">
        <f t="shared" si="52"/>
        <v>300</v>
      </c>
      <c r="AF230" s="654">
        <f t="shared" si="52"/>
        <v>0</v>
      </c>
      <c r="AG230" s="181"/>
      <c r="AH230" s="181"/>
      <c r="AI230" s="147"/>
    </row>
    <row r="231" spans="1:35" s="103" customFormat="1" ht="31.5" x14ac:dyDescent="0.25">
      <c r="A231" s="108"/>
      <c r="B231" s="78"/>
      <c r="C231" s="79"/>
      <c r="D231" s="79"/>
      <c r="E231" s="80"/>
      <c r="F231" s="79"/>
      <c r="G231" s="81"/>
      <c r="H231" s="105"/>
      <c r="I231" s="49"/>
      <c r="J231" s="49"/>
      <c r="K231" s="49"/>
      <c r="L231" s="73"/>
      <c r="M231" s="49"/>
      <c r="N231" s="73"/>
      <c r="O231" s="82"/>
      <c r="P231" s="81"/>
      <c r="Q231" s="83"/>
      <c r="R231" s="87"/>
      <c r="S231" s="87"/>
      <c r="T231" s="87"/>
      <c r="U231" s="87"/>
      <c r="V231" s="87"/>
      <c r="W231" s="105"/>
      <c r="X231" s="457" t="s">
        <v>52</v>
      </c>
      <c r="Y231" s="458" t="s">
        <v>63</v>
      </c>
      <c r="Z231" s="480" t="s">
        <v>49</v>
      </c>
      <c r="AA231" s="480">
        <v>10</v>
      </c>
      <c r="AB231" s="550" t="s">
        <v>379</v>
      </c>
      <c r="AC231" s="460">
        <v>240</v>
      </c>
      <c r="AD231" s="686">
        <v>300</v>
      </c>
      <c r="AE231" s="643">
        <v>300</v>
      </c>
      <c r="AF231" s="654">
        <v>0</v>
      </c>
      <c r="AG231" s="181"/>
      <c r="AH231" s="181"/>
      <c r="AI231" s="147"/>
    </row>
    <row r="232" spans="1:35" s="103" customFormat="1" x14ac:dyDescent="0.25">
      <c r="A232" s="109"/>
      <c r="B232" s="25"/>
      <c r="C232" s="1"/>
      <c r="D232" s="1"/>
      <c r="E232" s="2"/>
      <c r="F232" s="2"/>
      <c r="G232" s="110"/>
      <c r="H232" s="105"/>
      <c r="I232" s="49"/>
      <c r="J232" s="49"/>
      <c r="K232" s="49"/>
      <c r="L232" s="73"/>
      <c r="M232" s="49"/>
      <c r="N232" s="73"/>
      <c r="O232" s="82"/>
      <c r="P232" s="81"/>
      <c r="Q232" s="83"/>
      <c r="R232" s="87"/>
      <c r="S232" s="87"/>
      <c r="T232" s="87"/>
      <c r="U232" s="87"/>
      <c r="V232" s="87"/>
      <c r="W232" s="105"/>
      <c r="X232" s="457" t="s">
        <v>51</v>
      </c>
      <c r="Y232" s="458" t="s">
        <v>63</v>
      </c>
      <c r="Z232" s="459" t="s">
        <v>49</v>
      </c>
      <c r="AA232" s="459">
        <v>12</v>
      </c>
      <c r="AB232" s="557"/>
      <c r="AC232" s="460"/>
      <c r="AD232" s="686">
        <f>AD233</f>
        <v>984.7</v>
      </c>
      <c r="AE232" s="643">
        <f t="shared" ref="AE232:AF232" si="53">AE233</f>
        <v>377</v>
      </c>
      <c r="AF232" s="654">
        <f t="shared" si="53"/>
        <v>377</v>
      </c>
      <c r="AG232" s="181"/>
      <c r="AH232" s="181"/>
      <c r="AI232" s="147"/>
    </row>
    <row r="233" spans="1:35" s="103" customFormat="1" ht="31.5" x14ac:dyDescent="0.25">
      <c r="A233" s="47"/>
      <c r="B233" s="78"/>
      <c r="C233" s="79"/>
      <c r="D233" s="79"/>
      <c r="E233" s="80"/>
      <c r="F233" s="80"/>
      <c r="G233" s="84"/>
      <c r="H233" s="105"/>
      <c r="I233" s="49"/>
      <c r="J233" s="49"/>
      <c r="K233" s="49"/>
      <c r="L233" s="73"/>
      <c r="M233" s="49"/>
      <c r="N233" s="73"/>
      <c r="O233" s="82"/>
      <c r="P233" s="81"/>
      <c r="Q233" s="83"/>
      <c r="R233" s="87"/>
      <c r="S233" s="87"/>
      <c r="T233" s="87"/>
      <c r="U233" s="87"/>
      <c r="V233" s="87"/>
      <c r="W233" s="105"/>
      <c r="X233" s="463" t="s">
        <v>161</v>
      </c>
      <c r="Y233" s="458" t="s">
        <v>63</v>
      </c>
      <c r="Z233" s="459" t="s">
        <v>49</v>
      </c>
      <c r="AA233" s="459">
        <v>12</v>
      </c>
      <c r="AB233" s="549" t="s">
        <v>102</v>
      </c>
      <c r="AC233" s="460"/>
      <c r="AD233" s="686">
        <f t="shared" ref="AD233:AF234" si="54">AD234</f>
        <v>984.7</v>
      </c>
      <c r="AE233" s="643">
        <f t="shared" si="54"/>
        <v>377</v>
      </c>
      <c r="AF233" s="654">
        <f t="shared" si="54"/>
        <v>377</v>
      </c>
      <c r="AG233" s="181"/>
      <c r="AH233" s="181"/>
      <c r="AI233" s="147"/>
    </row>
    <row r="234" spans="1:35" s="103" customFormat="1" x14ac:dyDescent="0.25">
      <c r="A234" s="47"/>
      <c r="B234" s="78"/>
      <c r="C234" s="79"/>
      <c r="D234" s="79"/>
      <c r="E234" s="80"/>
      <c r="F234" s="80"/>
      <c r="G234" s="84"/>
      <c r="H234" s="105"/>
      <c r="I234" s="49"/>
      <c r="J234" s="49"/>
      <c r="K234" s="49"/>
      <c r="L234" s="73"/>
      <c r="M234" s="49"/>
      <c r="N234" s="73"/>
      <c r="O234" s="82"/>
      <c r="P234" s="81"/>
      <c r="Q234" s="83"/>
      <c r="R234" s="87"/>
      <c r="S234" s="87"/>
      <c r="T234" s="87"/>
      <c r="U234" s="87"/>
      <c r="V234" s="87"/>
      <c r="W234" s="105"/>
      <c r="X234" s="463" t="s">
        <v>162</v>
      </c>
      <c r="Y234" s="458" t="s">
        <v>63</v>
      </c>
      <c r="Z234" s="459" t="s">
        <v>49</v>
      </c>
      <c r="AA234" s="459">
        <v>12</v>
      </c>
      <c r="AB234" s="549" t="s">
        <v>106</v>
      </c>
      <c r="AC234" s="460"/>
      <c r="AD234" s="686">
        <f t="shared" si="54"/>
        <v>984.7</v>
      </c>
      <c r="AE234" s="643">
        <f t="shared" si="54"/>
        <v>377</v>
      </c>
      <c r="AF234" s="654">
        <f t="shared" si="54"/>
        <v>377</v>
      </c>
      <c r="AG234" s="181"/>
      <c r="AH234" s="181"/>
      <c r="AI234" s="147"/>
    </row>
    <row r="235" spans="1:35" s="103" customFormat="1" x14ac:dyDescent="0.25">
      <c r="A235" s="47"/>
      <c r="B235" s="78"/>
      <c r="C235" s="79"/>
      <c r="D235" s="79"/>
      <c r="E235" s="80"/>
      <c r="F235" s="80"/>
      <c r="G235" s="84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105"/>
      <c r="X235" s="674" t="s">
        <v>528</v>
      </c>
      <c r="Y235" s="458" t="s">
        <v>63</v>
      </c>
      <c r="Z235" s="459" t="s">
        <v>49</v>
      </c>
      <c r="AA235" s="459">
        <v>12</v>
      </c>
      <c r="AB235" s="549" t="s">
        <v>335</v>
      </c>
      <c r="AC235" s="479"/>
      <c r="AD235" s="686">
        <f>AD236+AD239</f>
        <v>984.7</v>
      </c>
      <c r="AE235" s="643">
        <f>AE236+AE239</f>
        <v>377</v>
      </c>
      <c r="AF235" s="654">
        <f>AF236+AF239</f>
        <v>377</v>
      </c>
      <c r="AG235" s="181"/>
      <c r="AH235" s="181"/>
      <c r="AI235" s="147"/>
    </row>
    <row r="236" spans="1:35" s="103" customFormat="1" x14ac:dyDescent="0.25">
      <c r="A236" s="47"/>
      <c r="B236" s="78"/>
      <c r="C236" s="79"/>
      <c r="D236" s="79"/>
      <c r="E236" s="80"/>
      <c r="F236" s="80"/>
      <c r="G236" s="84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105"/>
      <c r="X236" s="472" t="s">
        <v>246</v>
      </c>
      <c r="Y236" s="458" t="s">
        <v>63</v>
      </c>
      <c r="Z236" s="459" t="s">
        <v>49</v>
      </c>
      <c r="AA236" s="459">
        <v>12</v>
      </c>
      <c r="AB236" s="550" t="s">
        <v>334</v>
      </c>
      <c r="AC236" s="488"/>
      <c r="AD236" s="686">
        <f t="shared" ref="AD236:AF237" si="55">AD237</f>
        <v>607.70000000000005</v>
      </c>
      <c r="AE236" s="643">
        <f t="shared" si="55"/>
        <v>0</v>
      </c>
      <c r="AF236" s="654">
        <f t="shared" si="55"/>
        <v>0</v>
      </c>
      <c r="AG236" s="181"/>
      <c r="AH236" s="181"/>
      <c r="AI236" s="147"/>
    </row>
    <row r="237" spans="1:35" s="103" customFormat="1" x14ac:dyDescent="0.25">
      <c r="A237" s="47"/>
      <c r="B237" s="78"/>
      <c r="C237" s="79"/>
      <c r="D237" s="79"/>
      <c r="E237" s="80"/>
      <c r="F237" s="80"/>
      <c r="G237" s="84"/>
      <c r="H237" s="105"/>
      <c r="I237" s="49"/>
      <c r="J237" s="49"/>
      <c r="K237" s="49"/>
      <c r="L237" s="73"/>
      <c r="M237" s="49"/>
      <c r="N237" s="73"/>
      <c r="O237" s="82"/>
      <c r="P237" s="81"/>
      <c r="Q237" s="83"/>
      <c r="R237" s="87"/>
      <c r="S237" s="87"/>
      <c r="T237" s="87"/>
      <c r="U237" s="87"/>
      <c r="V237" s="87"/>
      <c r="W237" s="105"/>
      <c r="X237" s="457" t="s">
        <v>120</v>
      </c>
      <c r="Y237" s="458" t="s">
        <v>63</v>
      </c>
      <c r="Z237" s="459" t="s">
        <v>49</v>
      </c>
      <c r="AA237" s="459">
        <v>12</v>
      </c>
      <c r="AB237" s="550" t="s">
        <v>334</v>
      </c>
      <c r="AC237" s="460">
        <v>200</v>
      </c>
      <c r="AD237" s="686">
        <f t="shared" si="55"/>
        <v>607.70000000000005</v>
      </c>
      <c r="AE237" s="643">
        <f t="shared" si="55"/>
        <v>0</v>
      </c>
      <c r="AF237" s="654">
        <f t="shared" si="55"/>
        <v>0</v>
      </c>
      <c r="AG237" s="273"/>
      <c r="AH237" s="181"/>
      <c r="AI237" s="147"/>
    </row>
    <row r="238" spans="1:35" s="103" customFormat="1" ht="31.5" x14ac:dyDescent="0.25">
      <c r="A238" s="47"/>
      <c r="B238" s="78"/>
      <c r="C238" s="79"/>
      <c r="D238" s="79"/>
      <c r="E238" s="80"/>
      <c r="F238" s="80"/>
      <c r="G238" s="84"/>
      <c r="H238" s="105"/>
      <c r="I238" s="49"/>
      <c r="J238" s="49"/>
      <c r="K238" s="49"/>
      <c r="L238" s="73"/>
      <c r="M238" s="49"/>
      <c r="N238" s="73"/>
      <c r="O238" s="82"/>
      <c r="P238" s="81"/>
      <c r="Q238" s="83"/>
      <c r="R238" s="87"/>
      <c r="S238" s="87"/>
      <c r="T238" s="87"/>
      <c r="U238" s="87"/>
      <c r="V238" s="87"/>
      <c r="W238" s="105"/>
      <c r="X238" s="457" t="s">
        <v>52</v>
      </c>
      <c r="Y238" s="458" t="s">
        <v>63</v>
      </c>
      <c r="Z238" s="459" t="s">
        <v>49</v>
      </c>
      <c r="AA238" s="459">
        <v>12</v>
      </c>
      <c r="AB238" s="550" t="s">
        <v>334</v>
      </c>
      <c r="AC238" s="460">
        <v>240</v>
      </c>
      <c r="AD238" s="686">
        <v>607.70000000000005</v>
      </c>
      <c r="AE238" s="643">
        <v>0</v>
      </c>
      <c r="AF238" s="654">
        <v>0</v>
      </c>
      <c r="AG238" s="181"/>
      <c r="AH238" s="181"/>
      <c r="AI238" s="147"/>
    </row>
    <row r="239" spans="1:35" s="103" customFormat="1" ht="47.25" x14ac:dyDescent="0.25">
      <c r="A239" s="47"/>
      <c r="B239" s="78"/>
      <c r="C239" s="79"/>
      <c r="D239" s="79"/>
      <c r="E239" s="80"/>
      <c r="F239" s="80"/>
      <c r="G239" s="84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105"/>
      <c r="X239" s="457" t="s">
        <v>360</v>
      </c>
      <c r="Y239" s="458" t="s">
        <v>63</v>
      </c>
      <c r="Z239" s="459" t="s">
        <v>49</v>
      </c>
      <c r="AA239" s="459">
        <v>12</v>
      </c>
      <c r="AB239" s="549" t="s">
        <v>359</v>
      </c>
      <c r="AC239" s="460"/>
      <c r="AD239" s="686">
        <f t="shared" ref="AD239:AF240" si="56">AD240</f>
        <v>377</v>
      </c>
      <c r="AE239" s="643">
        <f t="shared" si="56"/>
        <v>377</v>
      </c>
      <c r="AF239" s="654">
        <f t="shared" si="56"/>
        <v>377</v>
      </c>
      <c r="AG239" s="181"/>
      <c r="AH239" s="181"/>
      <c r="AI239" s="147"/>
    </row>
    <row r="240" spans="1:35" s="103" customFormat="1" x14ac:dyDescent="0.25">
      <c r="A240" s="47"/>
      <c r="B240" s="78"/>
      <c r="C240" s="79"/>
      <c r="D240" s="79"/>
      <c r="E240" s="80"/>
      <c r="F240" s="80"/>
      <c r="G240" s="84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105"/>
      <c r="X240" s="457" t="s">
        <v>120</v>
      </c>
      <c r="Y240" s="458" t="s">
        <v>63</v>
      </c>
      <c r="Z240" s="459" t="s">
        <v>49</v>
      </c>
      <c r="AA240" s="459">
        <v>12</v>
      </c>
      <c r="AB240" s="549" t="s">
        <v>359</v>
      </c>
      <c r="AC240" s="460">
        <v>200</v>
      </c>
      <c r="AD240" s="686">
        <f t="shared" si="56"/>
        <v>377</v>
      </c>
      <c r="AE240" s="643">
        <f t="shared" si="56"/>
        <v>377</v>
      </c>
      <c r="AF240" s="654">
        <f t="shared" si="56"/>
        <v>377</v>
      </c>
      <c r="AG240" s="181"/>
      <c r="AH240" s="181"/>
      <c r="AI240" s="147"/>
    </row>
    <row r="241" spans="1:35" s="103" customFormat="1" ht="31.5" x14ac:dyDescent="0.25">
      <c r="A241" s="47"/>
      <c r="B241" s="78"/>
      <c r="C241" s="79"/>
      <c r="D241" s="79"/>
      <c r="E241" s="80"/>
      <c r="F241" s="80"/>
      <c r="G241" s="84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457" t="s">
        <v>52</v>
      </c>
      <c r="Y241" s="458" t="s">
        <v>63</v>
      </c>
      <c r="Z241" s="459" t="s">
        <v>49</v>
      </c>
      <c r="AA241" s="459">
        <v>12</v>
      </c>
      <c r="AB241" s="549" t="s">
        <v>359</v>
      </c>
      <c r="AC241" s="460">
        <v>240</v>
      </c>
      <c r="AD241" s="686">
        <v>377</v>
      </c>
      <c r="AE241" s="643">
        <v>377</v>
      </c>
      <c r="AF241" s="654">
        <v>377</v>
      </c>
      <c r="AG241" s="181"/>
      <c r="AH241" s="181"/>
      <c r="AI241" s="147"/>
    </row>
    <row r="242" spans="1:35" s="77" customFormat="1" x14ac:dyDescent="0.25">
      <c r="A242" s="111"/>
      <c r="B242" s="69"/>
      <c r="C242" s="71"/>
      <c r="D242" s="71"/>
      <c r="E242" s="72"/>
      <c r="F242" s="71"/>
      <c r="G242" s="76"/>
      <c r="H242" s="112"/>
      <c r="I242" s="113"/>
      <c r="J242" s="113"/>
      <c r="K242" s="113"/>
      <c r="L242" s="73"/>
      <c r="M242" s="113"/>
      <c r="N242" s="73"/>
      <c r="O242" s="114"/>
      <c r="P242" s="73"/>
      <c r="Q242" s="75"/>
      <c r="R242" s="95"/>
      <c r="S242" s="95"/>
      <c r="T242" s="95"/>
      <c r="U242" s="95"/>
      <c r="V242" s="95"/>
      <c r="W242" s="112"/>
      <c r="X242" s="666" t="s">
        <v>3</v>
      </c>
      <c r="Y242" s="454" t="s">
        <v>63</v>
      </c>
      <c r="Z242" s="477" t="s">
        <v>5</v>
      </c>
      <c r="AA242" s="477"/>
      <c r="AB242" s="547"/>
      <c r="AC242" s="456"/>
      <c r="AD242" s="685">
        <f>AD243+AD256</f>
        <v>321786.8</v>
      </c>
      <c r="AE242" s="642">
        <f t="shared" ref="AE242:AF242" si="57">AE243+AE256</f>
        <v>302552</v>
      </c>
      <c r="AF242" s="653">
        <f t="shared" si="57"/>
        <v>314804</v>
      </c>
      <c r="AG242" s="206"/>
      <c r="AH242" s="206"/>
      <c r="AI242" s="147"/>
    </row>
    <row r="243" spans="1:35" s="77" customFormat="1" x14ac:dyDescent="0.25">
      <c r="A243" s="111"/>
      <c r="B243" s="69"/>
      <c r="C243" s="71"/>
      <c r="D243" s="71"/>
      <c r="E243" s="72"/>
      <c r="F243" s="71"/>
      <c r="G243" s="76"/>
      <c r="H243" s="112"/>
      <c r="I243" s="113"/>
      <c r="J243" s="113"/>
      <c r="K243" s="113"/>
      <c r="L243" s="73"/>
      <c r="M243" s="113"/>
      <c r="N243" s="73"/>
      <c r="O243" s="114"/>
      <c r="P243" s="73"/>
      <c r="Q243" s="75"/>
      <c r="R243" s="95"/>
      <c r="S243" s="95"/>
      <c r="T243" s="95"/>
      <c r="U243" s="95"/>
      <c r="V243" s="95"/>
      <c r="W243" s="112"/>
      <c r="X243" s="457" t="s">
        <v>69</v>
      </c>
      <c r="Y243" s="458" t="s">
        <v>63</v>
      </c>
      <c r="Z243" s="459" t="s">
        <v>5</v>
      </c>
      <c r="AA243" s="459" t="s">
        <v>29</v>
      </c>
      <c r="AB243" s="549"/>
      <c r="AC243" s="456"/>
      <c r="AD243" s="686">
        <f>AD244+AD250</f>
        <v>26564</v>
      </c>
      <c r="AE243" s="643">
        <f>AE244+AE250</f>
        <v>8300</v>
      </c>
      <c r="AF243" s="654">
        <f>AF244+AF250</f>
        <v>8300</v>
      </c>
      <c r="AG243" s="181"/>
      <c r="AH243" s="181"/>
      <c r="AI243" s="147"/>
    </row>
    <row r="244" spans="1:35" s="77" customFormat="1" x14ac:dyDescent="0.25">
      <c r="A244" s="111"/>
      <c r="B244" s="69"/>
      <c r="C244" s="71"/>
      <c r="D244" s="71"/>
      <c r="E244" s="72"/>
      <c r="F244" s="71"/>
      <c r="G244" s="76"/>
      <c r="H244" s="112"/>
      <c r="I244" s="113"/>
      <c r="J244" s="113"/>
      <c r="K244" s="113"/>
      <c r="L244" s="73"/>
      <c r="M244" s="113"/>
      <c r="N244" s="73"/>
      <c r="O244" s="114"/>
      <c r="P244" s="73"/>
      <c r="Q244" s="75"/>
      <c r="R244" s="95"/>
      <c r="S244" s="95"/>
      <c r="T244" s="95"/>
      <c r="U244" s="95"/>
      <c r="V244" s="95"/>
      <c r="W244" s="112"/>
      <c r="X244" s="463" t="s">
        <v>186</v>
      </c>
      <c r="Y244" s="458" t="s">
        <v>63</v>
      </c>
      <c r="Z244" s="459" t="s">
        <v>5</v>
      </c>
      <c r="AA244" s="459" t="s">
        <v>29</v>
      </c>
      <c r="AB244" s="550" t="s">
        <v>112</v>
      </c>
      <c r="AC244" s="456"/>
      <c r="AD244" s="686">
        <f t="shared" ref="AD244:AF248" si="58">AD245</f>
        <v>22100</v>
      </c>
      <c r="AE244" s="643">
        <f t="shared" si="58"/>
        <v>8300</v>
      </c>
      <c r="AF244" s="654">
        <f t="shared" si="58"/>
        <v>8300</v>
      </c>
      <c r="AG244" s="181"/>
      <c r="AH244" s="181"/>
      <c r="AI244" s="147"/>
    </row>
    <row r="245" spans="1:35" s="77" customFormat="1" x14ac:dyDescent="0.25">
      <c r="A245" s="111"/>
      <c r="B245" s="69"/>
      <c r="C245" s="71"/>
      <c r="D245" s="71"/>
      <c r="E245" s="72"/>
      <c r="F245" s="71"/>
      <c r="G245" s="76"/>
      <c r="H245" s="112"/>
      <c r="I245" s="113"/>
      <c r="J245" s="113"/>
      <c r="K245" s="113"/>
      <c r="L245" s="73"/>
      <c r="M245" s="113"/>
      <c r="N245" s="73"/>
      <c r="O245" s="114"/>
      <c r="P245" s="73"/>
      <c r="Q245" s="75"/>
      <c r="R245" s="95"/>
      <c r="S245" s="95"/>
      <c r="T245" s="95"/>
      <c r="U245" s="95"/>
      <c r="V245" s="95"/>
      <c r="W245" s="112"/>
      <c r="X245" s="672" t="s">
        <v>530</v>
      </c>
      <c r="Y245" s="458" t="s">
        <v>63</v>
      </c>
      <c r="Z245" s="459" t="s">
        <v>5</v>
      </c>
      <c r="AA245" s="459" t="s">
        <v>29</v>
      </c>
      <c r="AB245" s="550" t="s">
        <v>113</v>
      </c>
      <c r="AC245" s="456"/>
      <c r="AD245" s="686">
        <f t="shared" ref="AD245:AF246" si="59">AD246</f>
        <v>22100</v>
      </c>
      <c r="AE245" s="643">
        <f t="shared" si="59"/>
        <v>8300</v>
      </c>
      <c r="AF245" s="654">
        <f t="shared" si="59"/>
        <v>8300</v>
      </c>
      <c r="AG245" s="181"/>
      <c r="AH245" s="181"/>
      <c r="AI245" s="147"/>
    </row>
    <row r="246" spans="1:35" s="77" customFormat="1" ht="31.5" x14ac:dyDescent="0.25">
      <c r="A246" s="111"/>
      <c r="B246" s="69"/>
      <c r="C246" s="71"/>
      <c r="D246" s="71"/>
      <c r="E246" s="72"/>
      <c r="F246" s="71"/>
      <c r="G246" s="76"/>
      <c r="H246" s="112"/>
      <c r="I246" s="113"/>
      <c r="J246" s="113"/>
      <c r="K246" s="113"/>
      <c r="L246" s="73"/>
      <c r="M246" s="113"/>
      <c r="N246" s="73"/>
      <c r="O246" s="114"/>
      <c r="P246" s="73"/>
      <c r="Q246" s="75"/>
      <c r="R246" s="95"/>
      <c r="S246" s="95"/>
      <c r="T246" s="95"/>
      <c r="U246" s="95"/>
      <c r="V246" s="95"/>
      <c r="W246" s="112"/>
      <c r="X246" s="472" t="s">
        <v>182</v>
      </c>
      <c r="Y246" s="458" t="s">
        <v>63</v>
      </c>
      <c r="Z246" s="459" t="s">
        <v>5</v>
      </c>
      <c r="AA246" s="459" t="s">
        <v>29</v>
      </c>
      <c r="AB246" s="550" t="s">
        <v>183</v>
      </c>
      <c r="AC246" s="456"/>
      <c r="AD246" s="686">
        <f t="shared" si="59"/>
        <v>22100</v>
      </c>
      <c r="AE246" s="643">
        <f t="shared" si="59"/>
        <v>8300</v>
      </c>
      <c r="AF246" s="654">
        <f t="shared" si="59"/>
        <v>8300</v>
      </c>
      <c r="AG246" s="181"/>
      <c r="AH246" s="181"/>
      <c r="AI246" s="147"/>
    </row>
    <row r="247" spans="1:35" s="77" customFormat="1" ht="31.5" x14ac:dyDescent="0.25">
      <c r="A247" s="141" t="s">
        <v>184</v>
      </c>
      <c r="B247" s="11" t="s">
        <v>59</v>
      </c>
      <c r="C247" s="1" t="s">
        <v>29</v>
      </c>
      <c r="D247" s="1">
        <v>13</v>
      </c>
      <c r="E247" s="139" t="s">
        <v>185</v>
      </c>
      <c r="F247" s="71"/>
      <c r="G247" s="76"/>
      <c r="H247" s="112"/>
      <c r="I247" s="113"/>
      <c r="J247" s="113"/>
      <c r="K247" s="113"/>
      <c r="L247" s="73"/>
      <c r="M247" s="113"/>
      <c r="N247" s="73"/>
      <c r="O247" s="114"/>
      <c r="P247" s="73"/>
      <c r="Q247" s="75"/>
      <c r="R247" s="95"/>
      <c r="S247" s="95"/>
      <c r="T247" s="95"/>
      <c r="U247" s="95"/>
      <c r="V247" s="95"/>
      <c r="W247" s="112"/>
      <c r="X247" s="471" t="s">
        <v>433</v>
      </c>
      <c r="Y247" s="458" t="s">
        <v>63</v>
      </c>
      <c r="Z247" s="459" t="s">
        <v>5</v>
      </c>
      <c r="AA247" s="459" t="s">
        <v>29</v>
      </c>
      <c r="AB247" s="550" t="s">
        <v>386</v>
      </c>
      <c r="AC247" s="456"/>
      <c r="AD247" s="686">
        <f t="shared" si="58"/>
        <v>22100</v>
      </c>
      <c r="AE247" s="643">
        <f t="shared" si="58"/>
        <v>8300</v>
      </c>
      <c r="AF247" s="654">
        <f t="shared" si="58"/>
        <v>8300</v>
      </c>
      <c r="AG247" s="181"/>
      <c r="AH247" s="181"/>
      <c r="AI247" s="147"/>
    </row>
    <row r="248" spans="1:35" s="77" customFormat="1" x14ac:dyDescent="0.25">
      <c r="A248" s="111"/>
      <c r="B248" s="69"/>
      <c r="C248" s="71"/>
      <c r="D248" s="71"/>
      <c r="E248" s="72"/>
      <c r="F248" s="71"/>
      <c r="G248" s="76"/>
      <c r="H248" s="112"/>
      <c r="I248" s="113"/>
      <c r="J248" s="113"/>
      <c r="K248" s="113"/>
      <c r="L248" s="73"/>
      <c r="M248" s="113"/>
      <c r="N248" s="73"/>
      <c r="O248" s="114"/>
      <c r="P248" s="73"/>
      <c r="Q248" s="75"/>
      <c r="R248" s="95"/>
      <c r="S248" s="95"/>
      <c r="T248" s="95"/>
      <c r="U248" s="95"/>
      <c r="V248" s="95"/>
      <c r="W248" s="112"/>
      <c r="X248" s="457" t="s">
        <v>120</v>
      </c>
      <c r="Y248" s="458" t="s">
        <v>63</v>
      </c>
      <c r="Z248" s="459" t="s">
        <v>5</v>
      </c>
      <c r="AA248" s="459" t="s">
        <v>29</v>
      </c>
      <c r="AB248" s="550" t="s">
        <v>386</v>
      </c>
      <c r="AC248" s="481">
        <v>200</v>
      </c>
      <c r="AD248" s="686">
        <f t="shared" si="58"/>
        <v>22100</v>
      </c>
      <c r="AE248" s="643">
        <f t="shared" si="58"/>
        <v>8300</v>
      </c>
      <c r="AF248" s="654">
        <f t="shared" si="58"/>
        <v>8300</v>
      </c>
      <c r="AG248" s="181"/>
      <c r="AH248" s="181"/>
      <c r="AI248" s="147"/>
    </row>
    <row r="249" spans="1:35" s="77" customFormat="1" ht="31.5" x14ac:dyDescent="0.25">
      <c r="A249" s="111"/>
      <c r="B249" s="69"/>
      <c r="C249" s="71"/>
      <c r="D249" s="71"/>
      <c r="E249" s="72"/>
      <c r="F249" s="71"/>
      <c r="G249" s="76"/>
      <c r="H249" s="112"/>
      <c r="I249" s="113"/>
      <c r="J249" s="113"/>
      <c r="K249" s="113"/>
      <c r="L249" s="73"/>
      <c r="M249" s="113"/>
      <c r="N249" s="73"/>
      <c r="O249" s="114"/>
      <c r="P249" s="73"/>
      <c r="Q249" s="75"/>
      <c r="R249" s="95"/>
      <c r="S249" s="95"/>
      <c r="T249" s="95"/>
      <c r="U249" s="95"/>
      <c r="V249" s="95"/>
      <c r="W249" s="112"/>
      <c r="X249" s="457" t="s">
        <v>52</v>
      </c>
      <c r="Y249" s="458" t="s">
        <v>63</v>
      </c>
      <c r="Z249" s="459" t="s">
        <v>5</v>
      </c>
      <c r="AA249" s="459" t="s">
        <v>29</v>
      </c>
      <c r="AB249" s="550" t="s">
        <v>386</v>
      </c>
      <c r="AC249" s="481">
        <v>240</v>
      </c>
      <c r="AD249" s="686">
        <v>22100</v>
      </c>
      <c r="AE249" s="643">
        <v>8300</v>
      </c>
      <c r="AF249" s="654">
        <v>8300</v>
      </c>
      <c r="AG249" s="181"/>
      <c r="AH249" s="181"/>
      <c r="AI249" s="147"/>
    </row>
    <row r="250" spans="1:35" s="118" customFormat="1" x14ac:dyDescent="0.25">
      <c r="A250" s="115"/>
      <c r="B250" s="116"/>
      <c r="C250" s="117"/>
      <c r="D250" s="117"/>
      <c r="E250" s="117"/>
      <c r="F250" s="117"/>
      <c r="G250" s="117"/>
      <c r="I250" s="119"/>
      <c r="J250" s="119"/>
      <c r="K250" s="119"/>
      <c r="L250" s="119"/>
      <c r="M250" s="119"/>
      <c r="N250" s="119"/>
      <c r="O250" s="120"/>
      <c r="P250" s="121"/>
      <c r="R250" s="122"/>
      <c r="S250" s="123"/>
      <c r="W250" s="124"/>
      <c r="X250" s="463" t="s">
        <v>242</v>
      </c>
      <c r="Y250" s="458" t="s">
        <v>63</v>
      </c>
      <c r="Z250" s="459" t="s">
        <v>5</v>
      </c>
      <c r="AA250" s="459" t="s">
        <v>29</v>
      </c>
      <c r="AB250" s="550" t="s">
        <v>243</v>
      </c>
      <c r="AC250" s="488"/>
      <c r="AD250" s="686">
        <f>AD251</f>
        <v>4464</v>
      </c>
      <c r="AE250" s="643">
        <f>AE253</f>
        <v>0</v>
      </c>
      <c r="AF250" s="654">
        <f>AF253</f>
        <v>0</v>
      </c>
      <c r="AG250" s="181"/>
      <c r="AH250" s="181"/>
      <c r="AI250" s="147"/>
    </row>
    <row r="251" spans="1:35" s="118" customFormat="1" ht="31.5" x14ac:dyDescent="0.25">
      <c r="A251" s="115"/>
      <c r="B251" s="116"/>
      <c r="C251" s="117"/>
      <c r="D251" s="117"/>
      <c r="E251" s="117"/>
      <c r="F251" s="117"/>
      <c r="G251" s="117"/>
      <c r="I251" s="119"/>
      <c r="J251" s="119"/>
      <c r="K251" s="119"/>
      <c r="L251" s="119"/>
      <c r="M251" s="119"/>
      <c r="N251" s="119"/>
      <c r="O251" s="120"/>
      <c r="P251" s="121"/>
      <c r="R251" s="122"/>
      <c r="S251" s="123"/>
      <c r="W251" s="124"/>
      <c r="X251" s="463" t="s">
        <v>540</v>
      </c>
      <c r="Y251" s="458" t="s">
        <v>63</v>
      </c>
      <c r="Z251" s="459" t="s">
        <v>5</v>
      </c>
      <c r="AA251" s="459" t="s">
        <v>29</v>
      </c>
      <c r="AB251" s="550" t="s">
        <v>244</v>
      </c>
      <c r="AC251" s="488"/>
      <c r="AD251" s="686">
        <f>AD252</f>
        <v>4464</v>
      </c>
      <c r="AE251" s="643">
        <f t="shared" ref="AE251:AF251" si="60">AE252</f>
        <v>0</v>
      </c>
      <c r="AF251" s="654">
        <f t="shared" si="60"/>
        <v>0</v>
      </c>
      <c r="AG251" s="512"/>
      <c r="AH251" s="512"/>
      <c r="AI251" s="508"/>
    </row>
    <row r="252" spans="1:35" s="118" customFormat="1" ht="31.5" x14ac:dyDescent="0.25">
      <c r="A252" s="115"/>
      <c r="B252" s="116"/>
      <c r="C252" s="117"/>
      <c r="D252" s="117"/>
      <c r="E252" s="117"/>
      <c r="F252" s="117"/>
      <c r="G252" s="117"/>
      <c r="I252" s="119"/>
      <c r="J252" s="119"/>
      <c r="K252" s="119"/>
      <c r="L252" s="119"/>
      <c r="M252" s="119"/>
      <c r="N252" s="119"/>
      <c r="O252" s="120"/>
      <c r="P252" s="121"/>
      <c r="R252" s="122"/>
      <c r="S252" s="123"/>
      <c r="W252" s="124"/>
      <c r="X252" s="463" t="s">
        <v>687</v>
      </c>
      <c r="Y252" s="458" t="s">
        <v>63</v>
      </c>
      <c r="Z252" s="459" t="s">
        <v>5</v>
      </c>
      <c r="AA252" s="459" t="s">
        <v>29</v>
      </c>
      <c r="AB252" s="550" t="s">
        <v>542</v>
      </c>
      <c r="AC252" s="488"/>
      <c r="AD252" s="686">
        <f>AD253</f>
        <v>4464</v>
      </c>
      <c r="AE252" s="643">
        <f t="shared" ref="AE252:AF252" si="61">AE253</f>
        <v>0</v>
      </c>
      <c r="AF252" s="654">
        <f t="shared" si="61"/>
        <v>0</v>
      </c>
      <c r="AG252" s="512"/>
      <c r="AH252" s="512"/>
      <c r="AI252" s="508"/>
    </row>
    <row r="253" spans="1:35" s="118" customFormat="1" x14ac:dyDescent="0.25">
      <c r="A253" s="115"/>
      <c r="B253" s="116"/>
      <c r="C253" s="117"/>
      <c r="D253" s="117"/>
      <c r="E253" s="117"/>
      <c r="F253" s="117"/>
      <c r="G253" s="117"/>
      <c r="I253" s="119"/>
      <c r="J253" s="119"/>
      <c r="K253" s="119"/>
      <c r="L253" s="119"/>
      <c r="M253" s="119"/>
      <c r="N253" s="119"/>
      <c r="O253" s="120"/>
      <c r="P253" s="121"/>
      <c r="R253" s="122"/>
      <c r="S253" s="123"/>
      <c r="W253" s="124"/>
      <c r="X253" s="472" t="s">
        <v>607</v>
      </c>
      <c r="Y253" s="458" t="s">
        <v>63</v>
      </c>
      <c r="Z253" s="459" t="s">
        <v>5</v>
      </c>
      <c r="AA253" s="459" t="s">
        <v>29</v>
      </c>
      <c r="AB253" s="550" t="s">
        <v>686</v>
      </c>
      <c r="AC253" s="479"/>
      <c r="AD253" s="686">
        <f t="shared" ref="AD253:AF254" si="62">AD254</f>
        <v>4464</v>
      </c>
      <c r="AE253" s="643">
        <f t="shared" si="62"/>
        <v>0</v>
      </c>
      <c r="AF253" s="654">
        <f t="shared" si="62"/>
        <v>0</v>
      </c>
      <c r="AG253" s="181"/>
      <c r="AH253" s="181"/>
      <c r="AI253" s="147"/>
    </row>
    <row r="254" spans="1:35" s="118" customFormat="1" x14ac:dyDescent="0.25">
      <c r="A254" s="115"/>
      <c r="B254" s="116"/>
      <c r="C254" s="117"/>
      <c r="D254" s="117"/>
      <c r="E254" s="117"/>
      <c r="F254" s="117"/>
      <c r="G254" s="117"/>
      <c r="I254" s="119"/>
      <c r="J254" s="119"/>
      <c r="K254" s="119"/>
      <c r="L254" s="119"/>
      <c r="M254" s="119"/>
      <c r="N254" s="119"/>
      <c r="O254" s="120"/>
      <c r="P254" s="121"/>
      <c r="R254" s="122"/>
      <c r="S254" s="123"/>
      <c r="W254" s="124"/>
      <c r="X254" s="457" t="s">
        <v>42</v>
      </c>
      <c r="Y254" s="458" t="s">
        <v>63</v>
      </c>
      <c r="Z254" s="459" t="s">
        <v>5</v>
      </c>
      <c r="AA254" s="459" t="s">
        <v>29</v>
      </c>
      <c r="AB254" s="550" t="s">
        <v>686</v>
      </c>
      <c r="AC254" s="479" t="s">
        <v>347</v>
      </c>
      <c r="AD254" s="686">
        <f t="shared" si="62"/>
        <v>4464</v>
      </c>
      <c r="AE254" s="643">
        <f t="shared" si="62"/>
        <v>0</v>
      </c>
      <c r="AF254" s="654">
        <f t="shared" si="62"/>
        <v>0</v>
      </c>
      <c r="AG254" s="181"/>
      <c r="AH254" s="181"/>
      <c r="AI254" s="147"/>
    </row>
    <row r="255" spans="1:35" s="118" customFormat="1" ht="31.5" x14ac:dyDescent="0.25">
      <c r="A255" s="115"/>
      <c r="B255" s="116"/>
      <c r="C255" s="117"/>
      <c r="D255" s="117"/>
      <c r="E255" s="117"/>
      <c r="F255" s="117"/>
      <c r="G255" s="117"/>
      <c r="I255" s="119"/>
      <c r="J255" s="119"/>
      <c r="K255" s="119"/>
      <c r="L255" s="119"/>
      <c r="M255" s="119"/>
      <c r="N255" s="119"/>
      <c r="O255" s="120"/>
      <c r="P255" s="121"/>
      <c r="R255" s="122"/>
      <c r="S255" s="123"/>
      <c r="W255" s="124"/>
      <c r="X255" s="457" t="s">
        <v>121</v>
      </c>
      <c r="Y255" s="458" t="s">
        <v>63</v>
      </c>
      <c r="Z255" s="459" t="s">
        <v>5</v>
      </c>
      <c r="AA255" s="459" t="s">
        <v>29</v>
      </c>
      <c r="AB255" s="550" t="s">
        <v>686</v>
      </c>
      <c r="AC255" s="479" t="s">
        <v>348</v>
      </c>
      <c r="AD255" s="686">
        <v>4464</v>
      </c>
      <c r="AE255" s="643">
        <v>0</v>
      </c>
      <c r="AF255" s="654">
        <v>0</v>
      </c>
      <c r="AG255" s="181"/>
      <c r="AH255" s="181"/>
      <c r="AI255" s="147"/>
    </row>
    <row r="256" spans="1:35" s="77" customFormat="1" x14ac:dyDescent="0.25">
      <c r="A256" s="111"/>
      <c r="B256" s="69"/>
      <c r="C256" s="71"/>
      <c r="D256" s="71"/>
      <c r="E256" s="72"/>
      <c r="F256" s="71"/>
      <c r="G256" s="76"/>
      <c r="H256" s="112"/>
      <c r="I256" s="113"/>
      <c r="J256" s="113"/>
      <c r="K256" s="113"/>
      <c r="L256" s="73"/>
      <c r="M256" s="113"/>
      <c r="N256" s="73"/>
      <c r="O256" s="114"/>
      <c r="P256" s="73"/>
      <c r="Q256" s="75"/>
      <c r="R256" s="95"/>
      <c r="S256" s="95"/>
      <c r="T256" s="95"/>
      <c r="U256" s="95"/>
      <c r="V256" s="95"/>
      <c r="W256" s="112"/>
      <c r="X256" s="457" t="s">
        <v>18</v>
      </c>
      <c r="Y256" s="458" t="s">
        <v>63</v>
      </c>
      <c r="Z256" s="459" t="s">
        <v>5</v>
      </c>
      <c r="AA256" s="459" t="s">
        <v>7</v>
      </c>
      <c r="AB256" s="553"/>
      <c r="AC256" s="479"/>
      <c r="AD256" s="686">
        <f>AD268+AD257+AD280+AD274</f>
        <v>295222.8</v>
      </c>
      <c r="AE256" s="643">
        <f>AE268+AE257+AE280+AE274</f>
        <v>294252</v>
      </c>
      <c r="AF256" s="654">
        <f>AF268+AF257+AF280+AF274</f>
        <v>306504</v>
      </c>
      <c r="AG256" s="181"/>
      <c r="AH256" s="181"/>
      <c r="AI256" s="147"/>
    </row>
    <row r="257" spans="1:36" s="77" customFormat="1" ht="31.5" x14ac:dyDescent="0.25">
      <c r="A257" s="111"/>
      <c r="B257" s="69"/>
      <c r="C257" s="71"/>
      <c r="D257" s="71"/>
      <c r="E257" s="72"/>
      <c r="F257" s="71"/>
      <c r="G257" s="76"/>
      <c r="H257" s="112"/>
      <c r="I257" s="113"/>
      <c r="J257" s="113"/>
      <c r="K257" s="113"/>
      <c r="L257" s="73"/>
      <c r="M257" s="113"/>
      <c r="N257" s="73"/>
      <c r="O257" s="114"/>
      <c r="P257" s="73"/>
      <c r="Q257" s="75"/>
      <c r="R257" s="95"/>
      <c r="S257" s="95"/>
      <c r="T257" s="95"/>
      <c r="U257" s="95"/>
      <c r="V257" s="95"/>
      <c r="W257" s="112"/>
      <c r="X257" s="465" t="s">
        <v>161</v>
      </c>
      <c r="Y257" s="458" t="s">
        <v>63</v>
      </c>
      <c r="Z257" s="459" t="s">
        <v>5</v>
      </c>
      <c r="AA257" s="459" t="s">
        <v>7</v>
      </c>
      <c r="AB257" s="549" t="s">
        <v>102</v>
      </c>
      <c r="AC257" s="479"/>
      <c r="AD257" s="686">
        <f t="shared" ref="AD257:AF258" si="63">AD258</f>
        <v>15927.099999999999</v>
      </c>
      <c r="AE257" s="643">
        <f t="shared" si="63"/>
        <v>4741</v>
      </c>
      <c r="AF257" s="654">
        <f t="shared" si="63"/>
        <v>4741</v>
      </c>
      <c r="AG257" s="181"/>
      <c r="AH257" s="181"/>
      <c r="AI257" s="147"/>
    </row>
    <row r="258" spans="1:36" s="77" customFormat="1" x14ac:dyDescent="0.25">
      <c r="A258" s="111"/>
      <c r="B258" s="69"/>
      <c r="C258" s="71"/>
      <c r="D258" s="71"/>
      <c r="E258" s="72"/>
      <c r="F258" s="71"/>
      <c r="G258" s="76"/>
      <c r="H258" s="112"/>
      <c r="I258" s="113"/>
      <c r="J258" s="113"/>
      <c r="K258" s="113"/>
      <c r="L258" s="73"/>
      <c r="M258" s="113"/>
      <c r="N258" s="73"/>
      <c r="O258" s="114"/>
      <c r="P258" s="73"/>
      <c r="Q258" s="75"/>
      <c r="R258" s="95"/>
      <c r="S258" s="95"/>
      <c r="T258" s="95"/>
      <c r="U258" s="95"/>
      <c r="V258" s="95"/>
      <c r="W258" s="112"/>
      <c r="X258" s="463" t="s">
        <v>162</v>
      </c>
      <c r="Y258" s="458" t="s">
        <v>63</v>
      </c>
      <c r="Z258" s="459" t="s">
        <v>5</v>
      </c>
      <c r="AA258" s="459" t="s">
        <v>7</v>
      </c>
      <c r="AB258" s="549" t="s">
        <v>106</v>
      </c>
      <c r="AC258" s="479"/>
      <c r="AD258" s="686">
        <f t="shared" si="63"/>
        <v>15927.099999999999</v>
      </c>
      <c r="AE258" s="643">
        <f t="shared" si="63"/>
        <v>4741</v>
      </c>
      <c r="AF258" s="654">
        <f t="shared" si="63"/>
        <v>4741</v>
      </c>
      <c r="AG258" s="181"/>
      <c r="AH258" s="181"/>
      <c r="AI258" s="147"/>
    </row>
    <row r="259" spans="1:36" s="77" customFormat="1" x14ac:dyDescent="0.25">
      <c r="A259" s="111"/>
      <c r="B259" s="69"/>
      <c r="C259" s="71"/>
      <c r="D259" s="71"/>
      <c r="E259" s="72"/>
      <c r="F259" s="71"/>
      <c r="G259" s="76"/>
      <c r="H259" s="112"/>
      <c r="I259" s="113"/>
      <c r="J259" s="113"/>
      <c r="K259" s="113"/>
      <c r="L259" s="73"/>
      <c r="M259" s="113"/>
      <c r="N259" s="73"/>
      <c r="O259" s="114"/>
      <c r="P259" s="73"/>
      <c r="Q259" s="75"/>
      <c r="R259" s="95"/>
      <c r="S259" s="95"/>
      <c r="T259" s="95"/>
      <c r="U259" s="95"/>
      <c r="V259" s="95"/>
      <c r="W259" s="112"/>
      <c r="X259" s="675" t="s">
        <v>528</v>
      </c>
      <c r="Y259" s="458" t="s">
        <v>63</v>
      </c>
      <c r="Z259" s="459" t="s">
        <v>5</v>
      </c>
      <c r="AA259" s="459" t="s">
        <v>7</v>
      </c>
      <c r="AB259" s="549" t="s">
        <v>335</v>
      </c>
      <c r="AC259" s="479"/>
      <c r="AD259" s="686">
        <f>AD260+AD263</f>
        <v>15927.099999999999</v>
      </c>
      <c r="AE259" s="643">
        <f>AE260+AE263</f>
        <v>4741</v>
      </c>
      <c r="AF259" s="654">
        <f>AF260+AF263</f>
        <v>4741</v>
      </c>
      <c r="AG259" s="181"/>
      <c r="AH259" s="181"/>
      <c r="AI259" s="147"/>
    </row>
    <row r="260" spans="1:36" s="77" customFormat="1" x14ac:dyDescent="0.25">
      <c r="A260" s="111"/>
      <c r="B260" s="69"/>
      <c r="C260" s="71"/>
      <c r="D260" s="71"/>
      <c r="E260" s="72"/>
      <c r="F260" s="71"/>
      <c r="G260" s="76"/>
      <c r="H260" s="112"/>
      <c r="I260" s="113"/>
      <c r="J260" s="113"/>
      <c r="K260" s="113"/>
      <c r="L260" s="73"/>
      <c r="M260" s="113"/>
      <c r="N260" s="73"/>
      <c r="O260" s="114"/>
      <c r="P260" s="73"/>
      <c r="Q260" s="75"/>
      <c r="R260" s="95"/>
      <c r="S260" s="95"/>
      <c r="T260" s="95"/>
      <c r="U260" s="95"/>
      <c r="V260" s="95"/>
      <c r="W260" s="112"/>
      <c r="X260" s="472" t="s">
        <v>248</v>
      </c>
      <c r="Y260" s="458" t="s">
        <v>63</v>
      </c>
      <c r="Z260" s="459" t="s">
        <v>5</v>
      </c>
      <c r="AA260" s="459" t="s">
        <v>7</v>
      </c>
      <c r="AB260" s="549" t="s">
        <v>356</v>
      </c>
      <c r="AC260" s="479"/>
      <c r="AD260" s="686">
        <f t="shared" ref="AD260:AF261" si="64">AD261</f>
        <v>8549</v>
      </c>
      <c r="AE260" s="643">
        <f t="shared" si="64"/>
        <v>0</v>
      </c>
      <c r="AF260" s="654">
        <f t="shared" si="64"/>
        <v>0</v>
      </c>
      <c r="AG260" s="181"/>
      <c r="AH260" s="181"/>
      <c r="AI260" s="147"/>
    </row>
    <row r="261" spans="1:36" s="77" customFormat="1" x14ac:dyDescent="0.25">
      <c r="A261" s="111"/>
      <c r="B261" s="69"/>
      <c r="C261" s="71"/>
      <c r="D261" s="71"/>
      <c r="E261" s="72"/>
      <c r="F261" s="71"/>
      <c r="G261" s="76"/>
      <c r="H261" s="112"/>
      <c r="I261" s="113"/>
      <c r="J261" s="113"/>
      <c r="K261" s="113"/>
      <c r="L261" s="73"/>
      <c r="M261" s="113"/>
      <c r="N261" s="73"/>
      <c r="O261" s="114"/>
      <c r="P261" s="73"/>
      <c r="Q261" s="75"/>
      <c r="R261" s="95"/>
      <c r="S261" s="95"/>
      <c r="T261" s="95"/>
      <c r="U261" s="95"/>
      <c r="V261" s="95"/>
      <c r="W261" s="112"/>
      <c r="X261" s="457" t="s">
        <v>120</v>
      </c>
      <c r="Y261" s="458" t="s">
        <v>63</v>
      </c>
      <c r="Z261" s="459" t="s">
        <v>5</v>
      </c>
      <c r="AA261" s="459" t="s">
        <v>7</v>
      </c>
      <c r="AB261" s="549" t="s">
        <v>356</v>
      </c>
      <c r="AC261" s="479" t="s">
        <v>37</v>
      </c>
      <c r="AD261" s="686">
        <f t="shared" si="64"/>
        <v>8549</v>
      </c>
      <c r="AE261" s="643">
        <f t="shared" si="64"/>
        <v>0</v>
      </c>
      <c r="AF261" s="654">
        <f t="shared" si="64"/>
        <v>0</v>
      </c>
      <c r="AG261" s="181"/>
      <c r="AH261" s="181"/>
      <c r="AI261" s="147"/>
    </row>
    <row r="262" spans="1:36" s="77" customFormat="1" ht="31.5" x14ac:dyDescent="0.25">
      <c r="A262" s="111"/>
      <c r="B262" s="69"/>
      <c r="C262" s="71"/>
      <c r="D262" s="71"/>
      <c r="E262" s="72"/>
      <c r="F262" s="71"/>
      <c r="G262" s="76"/>
      <c r="H262" s="112"/>
      <c r="I262" s="113"/>
      <c r="J262" s="113"/>
      <c r="K262" s="113"/>
      <c r="L262" s="73"/>
      <c r="M262" s="113"/>
      <c r="N262" s="73"/>
      <c r="O262" s="114"/>
      <c r="P262" s="73"/>
      <c r="Q262" s="75"/>
      <c r="R262" s="95"/>
      <c r="S262" s="95"/>
      <c r="T262" s="95"/>
      <c r="U262" s="95"/>
      <c r="V262" s="95"/>
      <c r="W262" s="112"/>
      <c r="X262" s="457" t="s">
        <v>52</v>
      </c>
      <c r="Y262" s="458" t="s">
        <v>63</v>
      </c>
      <c r="Z262" s="459" t="s">
        <v>5</v>
      </c>
      <c r="AA262" s="459" t="s">
        <v>7</v>
      </c>
      <c r="AB262" s="549" t="s">
        <v>356</v>
      </c>
      <c r="AC262" s="479" t="s">
        <v>65</v>
      </c>
      <c r="AD262" s="686">
        <v>8549</v>
      </c>
      <c r="AE262" s="643">
        <v>0</v>
      </c>
      <c r="AF262" s="654">
        <v>0</v>
      </c>
      <c r="AG262" s="270"/>
      <c r="AH262" s="181"/>
      <c r="AI262" s="147"/>
    </row>
    <row r="263" spans="1:36" s="77" customFormat="1" ht="31.5" x14ac:dyDescent="0.25">
      <c r="A263" s="111"/>
      <c r="B263" s="69"/>
      <c r="C263" s="71"/>
      <c r="D263" s="71"/>
      <c r="E263" s="72"/>
      <c r="F263" s="71"/>
      <c r="G263" s="76"/>
      <c r="H263" s="112"/>
      <c r="I263" s="113"/>
      <c r="J263" s="113"/>
      <c r="K263" s="113"/>
      <c r="L263" s="73"/>
      <c r="M263" s="113"/>
      <c r="N263" s="73"/>
      <c r="O263" s="114"/>
      <c r="P263" s="73"/>
      <c r="Q263" s="75"/>
      <c r="R263" s="95"/>
      <c r="S263" s="95"/>
      <c r="T263" s="95"/>
      <c r="U263" s="95"/>
      <c r="V263" s="95"/>
      <c r="W263" s="112"/>
      <c r="X263" s="471" t="s">
        <v>247</v>
      </c>
      <c r="Y263" s="458" t="s">
        <v>63</v>
      </c>
      <c r="Z263" s="459" t="s">
        <v>5</v>
      </c>
      <c r="AA263" s="459" t="s">
        <v>7</v>
      </c>
      <c r="AB263" s="549" t="s">
        <v>337</v>
      </c>
      <c r="AC263" s="479"/>
      <c r="AD263" s="686">
        <f>AD264+AD266</f>
        <v>7378.0999999999995</v>
      </c>
      <c r="AE263" s="643">
        <f>AE264+AE266</f>
        <v>4741</v>
      </c>
      <c r="AF263" s="654">
        <f>AF264+AF266</f>
        <v>4741</v>
      </c>
      <c r="AG263" s="181"/>
      <c r="AH263" s="181"/>
      <c r="AI263" s="147"/>
    </row>
    <row r="264" spans="1:36" s="77" customFormat="1" ht="47.25" x14ac:dyDescent="0.25">
      <c r="A264" s="111"/>
      <c r="B264" s="69"/>
      <c r="C264" s="71"/>
      <c r="D264" s="71"/>
      <c r="E264" s="72"/>
      <c r="F264" s="71"/>
      <c r="G264" s="76"/>
      <c r="H264" s="112"/>
      <c r="I264" s="113"/>
      <c r="J264" s="113"/>
      <c r="K264" s="113"/>
      <c r="L264" s="73"/>
      <c r="M264" s="113"/>
      <c r="N264" s="73"/>
      <c r="O264" s="114"/>
      <c r="P264" s="73"/>
      <c r="Q264" s="75"/>
      <c r="R264" s="95"/>
      <c r="S264" s="95"/>
      <c r="T264" s="95"/>
      <c r="U264" s="95"/>
      <c r="V264" s="95"/>
      <c r="W264" s="112"/>
      <c r="X264" s="457" t="s">
        <v>41</v>
      </c>
      <c r="Y264" s="458" t="s">
        <v>63</v>
      </c>
      <c r="Z264" s="459" t="s">
        <v>5</v>
      </c>
      <c r="AA264" s="459" t="s">
        <v>7</v>
      </c>
      <c r="AB264" s="549" t="s">
        <v>337</v>
      </c>
      <c r="AC264" s="479" t="s">
        <v>127</v>
      </c>
      <c r="AD264" s="686">
        <f>AD265</f>
        <v>6478.7</v>
      </c>
      <c r="AE264" s="643">
        <f>AE265</f>
        <v>3841.6</v>
      </c>
      <c r="AF264" s="654">
        <f>AF265</f>
        <v>3841.6</v>
      </c>
      <c r="AG264" s="181"/>
      <c r="AH264" s="181"/>
      <c r="AI264" s="147"/>
    </row>
    <row r="265" spans="1:36" s="77" customFormat="1" x14ac:dyDescent="0.25">
      <c r="A265" s="111"/>
      <c r="B265" s="69"/>
      <c r="C265" s="71"/>
      <c r="D265" s="71"/>
      <c r="E265" s="72"/>
      <c r="F265" s="71"/>
      <c r="G265" s="76"/>
      <c r="H265" s="112"/>
      <c r="I265" s="113"/>
      <c r="J265" s="113"/>
      <c r="K265" s="113"/>
      <c r="L265" s="73"/>
      <c r="M265" s="113"/>
      <c r="N265" s="73"/>
      <c r="O265" s="114"/>
      <c r="P265" s="73"/>
      <c r="Q265" s="75"/>
      <c r="R265" s="95"/>
      <c r="S265" s="95"/>
      <c r="T265" s="95"/>
      <c r="U265" s="95"/>
      <c r="V265" s="95"/>
      <c r="W265" s="112"/>
      <c r="X265" s="457" t="s">
        <v>68</v>
      </c>
      <c r="Y265" s="458" t="s">
        <v>63</v>
      </c>
      <c r="Z265" s="459" t="s">
        <v>5</v>
      </c>
      <c r="AA265" s="459" t="s">
        <v>7</v>
      </c>
      <c r="AB265" s="549" t="s">
        <v>337</v>
      </c>
      <c r="AC265" s="479" t="s">
        <v>128</v>
      </c>
      <c r="AD265" s="686">
        <f>6478.7</f>
        <v>6478.7</v>
      </c>
      <c r="AE265" s="643">
        <v>3841.6</v>
      </c>
      <c r="AF265" s="654">
        <v>3841.6</v>
      </c>
      <c r="AG265" s="181"/>
      <c r="AH265" s="181"/>
      <c r="AI265" s="147"/>
    </row>
    <row r="266" spans="1:36" s="77" customFormat="1" x14ac:dyDescent="0.25">
      <c r="A266" s="111"/>
      <c r="B266" s="69"/>
      <c r="C266" s="71"/>
      <c r="D266" s="71"/>
      <c r="E266" s="72"/>
      <c r="F266" s="71"/>
      <c r="G266" s="76"/>
      <c r="H266" s="112"/>
      <c r="I266" s="113"/>
      <c r="J266" s="113"/>
      <c r="K266" s="113"/>
      <c r="L266" s="73"/>
      <c r="M266" s="113"/>
      <c r="N266" s="73"/>
      <c r="O266" s="114"/>
      <c r="P266" s="73"/>
      <c r="Q266" s="75"/>
      <c r="R266" s="95"/>
      <c r="S266" s="95"/>
      <c r="T266" s="95"/>
      <c r="U266" s="95"/>
      <c r="V266" s="95"/>
      <c r="W266" s="112"/>
      <c r="X266" s="457" t="s">
        <v>120</v>
      </c>
      <c r="Y266" s="458" t="s">
        <v>63</v>
      </c>
      <c r="Z266" s="459" t="s">
        <v>5</v>
      </c>
      <c r="AA266" s="459" t="s">
        <v>7</v>
      </c>
      <c r="AB266" s="549" t="s">
        <v>337</v>
      </c>
      <c r="AC266" s="479" t="s">
        <v>37</v>
      </c>
      <c r="AD266" s="686">
        <f>AD267</f>
        <v>899.4</v>
      </c>
      <c r="AE266" s="643">
        <f>AE267</f>
        <v>899.4</v>
      </c>
      <c r="AF266" s="654">
        <f>AF267</f>
        <v>899.4</v>
      </c>
      <c r="AG266" s="181"/>
      <c r="AH266" s="181"/>
      <c r="AI266" s="147"/>
    </row>
    <row r="267" spans="1:36" s="77" customFormat="1" ht="31.5" x14ac:dyDescent="0.25">
      <c r="A267" s="111"/>
      <c r="B267" s="69"/>
      <c r="C267" s="71"/>
      <c r="D267" s="71"/>
      <c r="E267" s="72"/>
      <c r="F267" s="71"/>
      <c r="G267" s="76"/>
      <c r="H267" s="112"/>
      <c r="I267" s="113"/>
      <c r="J267" s="113"/>
      <c r="K267" s="113"/>
      <c r="L267" s="73"/>
      <c r="M267" s="113"/>
      <c r="N267" s="73"/>
      <c r="O267" s="114"/>
      <c r="P267" s="73"/>
      <c r="Q267" s="75"/>
      <c r="R267" s="95"/>
      <c r="S267" s="95"/>
      <c r="T267" s="95"/>
      <c r="U267" s="95"/>
      <c r="V267" s="95"/>
      <c r="W267" s="112"/>
      <c r="X267" s="457" t="s">
        <v>52</v>
      </c>
      <c r="Y267" s="458" t="s">
        <v>63</v>
      </c>
      <c r="Z267" s="459" t="s">
        <v>5</v>
      </c>
      <c r="AA267" s="459" t="s">
        <v>7</v>
      </c>
      <c r="AB267" s="549" t="s">
        <v>337</v>
      </c>
      <c r="AC267" s="479" t="s">
        <v>65</v>
      </c>
      <c r="AD267" s="686">
        <f>899.4</f>
        <v>899.4</v>
      </c>
      <c r="AE267" s="643">
        <v>899.4</v>
      </c>
      <c r="AF267" s="654">
        <v>899.4</v>
      </c>
      <c r="AG267" s="181"/>
      <c r="AH267" s="181"/>
      <c r="AI267" s="147"/>
    </row>
    <row r="268" spans="1:36" s="77" customFormat="1" ht="31.5" x14ac:dyDescent="0.25">
      <c r="A268" s="111"/>
      <c r="B268" s="69"/>
      <c r="C268" s="71"/>
      <c r="D268" s="71"/>
      <c r="E268" s="72"/>
      <c r="F268" s="71"/>
      <c r="G268" s="76"/>
      <c r="H268" s="112"/>
      <c r="I268" s="113"/>
      <c r="J268" s="113"/>
      <c r="K268" s="113"/>
      <c r="L268" s="73"/>
      <c r="M268" s="113"/>
      <c r="N268" s="73"/>
      <c r="O268" s="114"/>
      <c r="P268" s="73"/>
      <c r="Q268" s="75"/>
      <c r="R268" s="95"/>
      <c r="S268" s="95"/>
      <c r="T268" s="95"/>
      <c r="U268" s="95"/>
      <c r="V268" s="95"/>
      <c r="W268" s="112"/>
      <c r="X268" s="465" t="s">
        <v>298</v>
      </c>
      <c r="Y268" s="458" t="s">
        <v>63</v>
      </c>
      <c r="Z268" s="459" t="s">
        <v>5</v>
      </c>
      <c r="AA268" s="459" t="s">
        <v>7</v>
      </c>
      <c r="AB268" s="550" t="s">
        <v>132</v>
      </c>
      <c r="AC268" s="479"/>
      <c r="AD268" s="686">
        <f t="shared" ref="AD268:AF269" si="65">AD269</f>
        <v>1365</v>
      </c>
      <c r="AE268" s="643">
        <f t="shared" si="65"/>
        <v>1365</v>
      </c>
      <c r="AF268" s="654">
        <f t="shared" si="65"/>
        <v>0</v>
      </c>
      <c r="AG268" s="181"/>
      <c r="AH268" s="181"/>
      <c r="AI268" s="147"/>
      <c r="AJ268" s="180"/>
    </row>
    <row r="269" spans="1:36" s="77" customFormat="1" ht="47.25" x14ac:dyDescent="0.25">
      <c r="A269" s="111"/>
      <c r="B269" s="69"/>
      <c r="C269" s="71"/>
      <c r="D269" s="71"/>
      <c r="E269" s="72"/>
      <c r="F269" s="71"/>
      <c r="G269" s="76"/>
      <c r="H269" s="112"/>
      <c r="I269" s="113"/>
      <c r="J269" s="113"/>
      <c r="K269" s="113"/>
      <c r="L269" s="73"/>
      <c r="M269" s="113"/>
      <c r="N269" s="73"/>
      <c r="O269" s="114"/>
      <c r="P269" s="73"/>
      <c r="Q269" s="75"/>
      <c r="R269" s="95"/>
      <c r="S269" s="95"/>
      <c r="T269" s="95"/>
      <c r="U269" s="95"/>
      <c r="V269" s="95"/>
      <c r="W269" s="112"/>
      <c r="X269" s="669" t="s">
        <v>515</v>
      </c>
      <c r="Y269" s="458" t="s">
        <v>63</v>
      </c>
      <c r="Z269" s="459" t="s">
        <v>5</v>
      </c>
      <c r="AA269" s="459" t="s">
        <v>7</v>
      </c>
      <c r="AB269" s="550" t="s">
        <v>300</v>
      </c>
      <c r="AC269" s="460"/>
      <c r="AD269" s="686">
        <f t="shared" si="65"/>
        <v>1365</v>
      </c>
      <c r="AE269" s="643">
        <f t="shared" si="65"/>
        <v>1365</v>
      </c>
      <c r="AF269" s="654">
        <f t="shared" si="65"/>
        <v>0</v>
      </c>
      <c r="AG269" s="181"/>
      <c r="AH269" s="181"/>
      <c r="AI269" s="147"/>
      <c r="AJ269" s="180"/>
    </row>
    <row r="270" spans="1:36" s="77" customFormat="1" ht="31.5" x14ac:dyDescent="0.25">
      <c r="A270" s="111"/>
      <c r="B270" s="69"/>
      <c r="C270" s="71"/>
      <c r="D270" s="71"/>
      <c r="E270" s="72"/>
      <c r="F270" s="71"/>
      <c r="G270" s="76"/>
      <c r="H270" s="112"/>
      <c r="I270" s="113"/>
      <c r="J270" s="113"/>
      <c r="K270" s="113"/>
      <c r="L270" s="73"/>
      <c r="M270" s="113"/>
      <c r="N270" s="73"/>
      <c r="O270" s="114"/>
      <c r="P270" s="73"/>
      <c r="Q270" s="75"/>
      <c r="R270" s="95"/>
      <c r="S270" s="95"/>
      <c r="T270" s="95"/>
      <c r="U270" s="95"/>
      <c r="V270" s="95"/>
      <c r="W270" s="112"/>
      <c r="X270" s="670" t="s">
        <v>304</v>
      </c>
      <c r="Y270" s="458" t="s">
        <v>63</v>
      </c>
      <c r="Z270" s="459" t="s">
        <v>5</v>
      </c>
      <c r="AA270" s="459" t="s">
        <v>7</v>
      </c>
      <c r="AB270" s="550" t="s">
        <v>305</v>
      </c>
      <c r="AC270" s="460"/>
      <c r="AD270" s="686">
        <f t="shared" ref="AD270:AF272" si="66">AD271</f>
        <v>1365</v>
      </c>
      <c r="AE270" s="643">
        <f t="shared" si="66"/>
        <v>1365</v>
      </c>
      <c r="AF270" s="654">
        <f t="shared" si="66"/>
        <v>0</v>
      </c>
      <c r="AG270" s="181"/>
      <c r="AH270" s="181"/>
      <c r="AI270" s="147"/>
    </row>
    <row r="271" spans="1:36" s="77" customFormat="1" ht="47.25" x14ac:dyDescent="0.25">
      <c r="A271" s="111"/>
      <c r="B271" s="69"/>
      <c r="C271" s="71"/>
      <c r="D271" s="71"/>
      <c r="E271" s="72"/>
      <c r="F271" s="71"/>
      <c r="G271" s="76"/>
      <c r="H271" s="112"/>
      <c r="I271" s="113"/>
      <c r="J271" s="113"/>
      <c r="K271" s="113"/>
      <c r="L271" s="73"/>
      <c r="M271" s="113"/>
      <c r="N271" s="73"/>
      <c r="O271" s="114"/>
      <c r="P271" s="73"/>
      <c r="Q271" s="75"/>
      <c r="R271" s="95"/>
      <c r="S271" s="95"/>
      <c r="T271" s="95"/>
      <c r="U271" s="95"/>
      <c r="V271" s="95"/>
      <c r="W271" s="112"/>
      <c r="X271" s="670" t="s">
        <v>352</v>
      </c>
      <c r="Y271" s="458" t="s">
        <v>63</v>
      </c>
      <c r="Z271" s="459" t="s">
        <v>5</v>
      </c>
      <c r="AA271" s="459" t="s">
        <v>7</v>
      </c>
      <c r="AB271" s="550" t="s">
        <v>306</v>
      </c>
      <c r="AC271" s="460"/>
      <c r="AD271" s="686">
        <f>AD272</f>
        <v>1365</v>
      </c>
      <c r="AE271" s="643">
        <f>AE272</f>
        <v>1365</v>
      </c>
      <c r="AF271" s="654">
        <f>AF272</f>
        <v>0</v>
      </c>
      <c r="AG271" s="181"/>
      <c r="AH271" s="181"/>
      <c r="AI271" s="147"/>
    </row>
    <row r="272" spans="1:36" s="77" customFormat="1" x14ac:dyDescent="0.25">
      <c r="A272" s="111"/>
      <c r="B272" s="69"/>
      <c r="C272" s="71"/>
      <c r="D272" s="71"/>
      <c r="E272" s="72"/>
      <c r="F272" s="71"/>
      <c r="G272" s="76"/>
      <c r="H272" s="112"/>
      <c r="I272" s="113"/>
      <c r="J272" s="113"/>
      <c r="K272" s="113"/>
      <c r="L272" s="73"/>
      <c r="M272" s="113"/>
      <c r="N272" s="73"/>
      <c r="O272" s="114"/>
      <c r="P272" s="73"/>
      <c r="Q272" s="75"/>
      <c r="R272" s="95"/>
      <c r="S272" s="95"/>
      <c r="T272" s="95"/>
      <c r="U272" s="95"/>
      <c r="V272" s="95"/>
      <c r="W272" s="112"/>
      <c r="X272" s="457" t="s">
        <v>120</v>
      </c>
      <c r="Y272" s="458" t="s">
        <v>63</v>
      </c>
      <c r="Z272" s="459" t="s">
        <v>5</v>
      </c>
      <c r="AA272" s="459" t="s">
        <v>7</v>
      </c>
      <c r="AB272" s="550" t="s">
        <v>306</v>
      </c>
      <c r="AC272" s="460">
        <v>200</v>
      </c>
      <c r="AD272" s="686">
        <f t="shared" si="66"/>
        <v>1365</v>
      </c>
      <c r="AE272" s="643">
        <f t="shared" si="66"/>
        <v>1365</v>
      </c>
      <c r="AF272" s="654">
        <f t="shared" si="66"/>
        <v>0</v>
      </c>
      <c r="AG272" s="181"/>
      <c r="AH272" s="181"/>
      <c r="AI272" s="147"/>
    </row>
    <row r="273" spans="1:35" s="77" customFormat="1" ht="31.5" x14ac:dyDescent="0.25">
      <c r="A273" s="111"/>
      <c r="B273" s="69"/>
      <c r="C273" s="71"/>
      <c r="D273" s="71"/>
      <c r="E273" s="72"/>
      <c r="F273" s="71"/>
      <c r="G273" s="76"/>
      <c r="H273" s="112"/>
      <c r="I273" s="113"/>
      <c r="J273" s="113"/>
      <c r="K273" s="113"/>
      <c r="L273" s="73"/>
      <c r="M273" s="113"/>
      <c r="N273" s="73"/>
      <c r="O273" s="114"/>
      <c r="P273" s="73"/>
      <c r="Q273" s="75"/>
      <c r="R273" s="95"/>
      <c r="S273" s="95"/>
      <c r="T273" s="95"/>
      <c r="U273" s="95"/>
      <c r="V273" s="95"/>
      <c r="W273" s="112"/>
      <c r="X273" s="457" t="s">
        <v>52</v>
      </c>
      <c r="Y273" s="458" t="s">
        <v>63</v>
      </c>
      <c r="Z273" s="459" t="s">
        <v>5</v>
      </c>
      <c r="AA273" s="459" t="s">
        <v>7</v>
      </c>
      <c r="AB273" s="550" t="s">
        <v>306</v>
      </c>
      <c r="AC273" s="460">
        <v>240</v>
      </c>
      <c r="AD273" s="686">
        <v>1365</v>
      </c>
      <c r="AE273" s="643">
        <v>1365</v>
      </c>
      <c r="AF273" s="654">
        <v>0</v>
      </c>
      <c r="AG273" s="181"/>
      <c r="AH273" s="181"/>
      <c r="AI273" s="147"/>
    </row>
    <row r="274" spans="1:35" s="77" customFormat="1" x14ac:dyDescent="0.25">
      <c r="A274" s="111"/>
      <c r="B274" s="69"/>
      <c r="C274" s="71"/>
      <c r="D274" s="71"/>
      <c r="E274" s="72"/>
      <c r="F274" s="71"/>
      <c r="G274" s="76"/>
      <c r="H274" s="112"/>
      <c r="I274" s="113"/>
      <c r="J274" s="113"/>
      <c r="K274" s="113"/>
      <c r="L274" s="73"/>
      <c r="M274" s="113"/>
      <c r="N274" s="73"/>
      <c r="O274" s="114"/>
      <c r="P274" s="73"/>
      <c r="Q274" s="75"/>
      <c r="R274" s="95"/>
      <c r="S274" s="95"/>
      <c r="T274" s="95"/>
      <c r="U274" s="95"/>
      <c r="V274" s="95"/>
      <c r="W274" s="112"/>
      <c r="X274" s="669" t="s">
        <v>249</v>
      </c>
      <c r="Y274" s="458" t="s">
        <v>63</v>
      </c>
      <c r="Z274" s="459" t="s">
        <v>5</v>
      </c>
      <c r="AA274" s="459" t="s">
        <v>7</v>
      </c>
      <c r="AB274" s="550" t="s">
        <v>250</v>
      </c>
      <c r="AC274" s="456"/>
      <c r="AD274" s="686">
        <f t="shared" ref="AD274:AE278" si="67">AD275</f>
        <v>210</v>
      </c>
      <c r="AE274" s="643">
        <f t="shared" si="67"/>
        <v>210</v>
      </c>
      <c r="AF274" s="654">
        <f t="shared" ref="AF274:AF278" si="68">AF275</f>
        <v>0</v>
      </c>
      <c r="AG274" s="181"/>
      <c r="AH274" s="181"/>
      <c r="AI274" s="147"/>
    </row>
    <row r="275" spans="1:35" s="77" customFormat="1" ht="34.5" customHeight="1" x14ac:dyDescent="0.25">
      <c r="A275" s="111"/>
      <c r="B275" s="69"/>
      <c r="C275" s="71"/>
      <c r="D275" s="71"/>
      <c r="E275" s="72"/>
      <c r="F275" s="71"/>
      <c r="G275" s="76"/>
      <c r="H275" s="112"/>
      <c r="I275" s="113"/>
      <c r="J275" s="113"/>
      <c r="K275" s="113"/>
      <c r="L275" s="73"/>
      <c r="M275" s="113"/>
      <c r="N275" s="73"/>
      <c r="O275" s="114"/>
      <c r="P275" s="73"/>
      <c r="Q275" s="75"/>
      <c r="R275" s="95"/>
      <c r="S275" s="95"/>
      <c r="T275" s="95"/>
      <c r="U275" s="95"/>
      <c r="V275" s="95"/>
      <c r="W275" s="112"/>
      <c r="X275" s="669" t="s">
        <v>783</v>
      </c>
      <c r="Y275" s="458" t="s">
        <v>63</v>
      </c>
      <c r="Z275" s="459" t="s">
        <v>5</v>
      </c>
      <c r="AA275" s="459" t="s">
        <v>7</v>
      </c>
      <c r="AB275" s="550" t="s">
        <v>251</v>
      </c>
      <c r="AC275" s="488"/>
      <c r="AD275" s="686">
        <f t="shared" si="67"/>
        <v>210</v>
      </c>
      <c r="AE275" s="643">
        <f t="shared" si="67"/>
        <v>210</v>
      </c>
      <c r="AF275" s="654">
        <f t="shared" si="68"/>
        <v>0</v>
      </c>
      <c r="AG275" s="181"/>
      <c r="AH275" s="181"/>
      <c r="AI275" s="147"/>
    </row>
    <row r="276" spans="1:35" s="77" customFormat="1" ht="31.5" x14ac:dyDescent="0.25">
      <c r="A276" s="111"/>
      <c r="B276" s="69"/>
      <c r="C276" s="71"/>
      <c r="D276" s="71"/>
      <c r="E276" s="72"/>
      <c r="F276" s="71"/>
      <c r="G276" s="76"/>
      <c r="H276" s="112"/>
      <c r="I276" s="113"/>
      <c r="J276" s="113"/>
      <c r="K276" s="113"/>
      <c r="L276" s="73"/>
      <c r="M276" s="113"/>
      <c r="N276" s="73"/>
      <c r="O276" s="114"/>
      <c r="P276" s="73"/>
      <c r="Q276" s="75"/>
      <c r="R276" s="95"/>
      <c r="S276" s="95"/>
      <c r="T276" s="95"/>
      <c r="U276" s="95"/>
      <c r="V276" s="95"/>
      <c r="W276" s="112"/>
      <c r="X276" s="669" t="s">
        <v>621</v>
      </c>
      <c r="Y276" s="458" t="s">
        <v>63</v>
      </c>
      <c r="Z276" s="459" t="s">
        <v>5</v>
      </c>
      <c r="AA276" s="459" t="s">
        <v>7</v>
      </c>
      <c r="AB276" s="550" t="s">
        <v>618</v>
      </c>
      <c r="AC276" s="460"/>
      <c r="AD276" s="686">
        <f t="shared" si="67"/>
        <v>210</v>
      </c>
      <c r="AE276" s="643">
        <f t="shared" si="67"/>
        <v>210</v>
      </c>
      <c r="AF276" s="654">
        <f t="shared" si="68"/>
        <v>0</v>
      </c>
      <c r="AG276" s="181"/>
      <c r="AH276" s="181"/>
      <c r="AI276" s="147"/>
    </row>
    <row r="277" spans="1:35" s="77" customFormat="1" ht="31.5" x14ac:dyDescent="0.25">
      <c r="A277" s="111"/>
      <c r="B277" s="69"/>
      <c r="C277" s="71"/>
      <c r="D277" s="71"/>
      <c r="E277" s="72"/>
      <c r="F277" s="71"/>
      <c r="G277" s="76"/>
      <c r="H277" s="112"/>
      <c r="I277" s="113"/>
      <c r="J277" s="113"/>
      <c r="K277" s="113"/>
      <c r="L277" s="73"/>
      <c r="M277" s="113"/>
      <c r="N277" s="73"/>
      <c r="O277" s="114"/>
      <c r="P277" s="73"/>
      <c r="Q277" s="75"/>
      <c r="R277" s="95"/>
      <c r="S277" s="95"/>
      <c r="T277" s="95"/>
      <c r="U277" s="95"/>
      <c r="V277" s="95"/>
      <c r="W277" s="112"/>
      <c r="X277" s="465" t="s">
        <v>620</v>
      </c>
      <c r="Y277" s="458" t="s">
        <v>63</v>
      </c>
      <c r="Z277" s="459" t="s">
        <v>5</v>
      </c>
      <c r="AA277" s="459" t="s">
        <v>7</v>
      </c>
      <c r="AB277" s="550" t="s">
        <v>619</v>
      </c>
      <c r="AC277" s="460"/>
      <c r="AD277" s="686">
        <f t="shared" si="67"/>
        <v>210</v>
      </c>
      <c r="AE277" s="643">
        <f t="shared" si="67"/>
        <v>210</v>
      </c>
      <c r="AF277" s="654">
        <f t="shared" si="68"/>
        <v>0</v>
      </c>
      <c r="AG277" s="181"/>
      <c r="AH277" s="181"/>
      <c r="AI277" s="147"/>
    </row>
    <row r="278" spans="1:35" s="77" customFormat="1" x14ac:dyDescent="0.25">
      <c r="A278" s="111"/>
      <c r="B278" s="69"/>
      <c r="C278" s="71"/>
      <c r="D278" s="71"/>
      <c r="E278" s="72"/>
      <c r="F278" s="71"/>
      <c r="G278" s="76"/>
      <c r="H278" s="112"/>
      <c r="I278" s="113"/>
      <c r="J278" s="113"/>
      <c r="K278" s="113"/>
      <c r="L278" s="73"/>
      <c r="M278" s="113"/>
      <c r="N278" s="73"/>
      <c r="O278" s="114"/>
      <c r="P278" s="73"/>
      <c r="Q278" s="75"/>
      <c r="R278" s="95"/>
      <c r="S278" s="95"/>
      <c r="T278" s="95"/>
      <c r="U278" s="95"/>
      <c r="V278" s="95"/>
      <c r="W278" s="112"/>
      <c r="X278" s="671" t="s">
        <v>120</v>
      </c>
      <c r="Y278" s="458" t="s">
        <v>63</v>
      </c>
      <c r="Z278" s="459" t="s">
        <v>5</v>
      </c>
      <c r="AA278" s="459" t="s">
        <v>7</v>
      </c>
      <c r="AB278" s="550" t="s">
        <v>619</v>
      </c>
      <c r="AC278" s="460">
        <v>200</v>
      </c>
      <c r="AD278" s="686">
        <f t="shared" si="67"/>
        <v>210</v>
      </c>
      <c r="AE278" s="643">
        <f t="shared" si="67"/>
        <v>210</v>
      </c>
      <c r="AF278" s="654">
        <f t="shared" si="68"/>
        <v>0</v>
      </c>
      <c r="AG278" s="181"/>
      <c r="AH278" s="181"/>
      <c r="AI278" s="147"/>
    </row>
    <row r="279" spans="1:35" s="77" customFormat="1" ht="31.5" x14ac:dyDescent="0.25">
      <c r="A279" s="111"/>
      <c r="B279" s="69"/>
      <c r="C279" s="71"/>
      <c r="D279" s="71"/>
      <c r="E279" s="72"/>
      <c r="F279" s="71"/>
      <c r="G279" s="76"/>
      <c r="H279" s="112"/>
      <c r="I279" s="113"/>
      <c r="J279" s="113"/>
      <c r="K279" s="113"/>
      <c r="L279" s="73"/>
      <c r="M279" s="113"/>
      <c r="N279" s="73"/>
      <c r="O279" s="114"/>
      <c r="P279" s="73"/>
      <c r="Q279" s="75"/>
      <c r="R279" s="95"/>
      <c r="S279" s="95"/>
      <c r="T279" s="95"/>
      <c r="U279" s="95"/>
      <c r="V279" s="95"/>
      <c r="W279" s="112"/>
      <c r="X279" s="671" t="s">
        <v>52</v>
      </c>
      <c r="Y279" s="458" t="s">
        <v>63</v>
      </c>
      <c r="Z279" s="459" t="s">
        <v>5</v>
      </c>
      <c r="AA279" s="459" t="s">
        <v>7</v>
      </c>
      <c r="AB279" s="550" t="s">
        <v>619</v>
      </c>
      <c r="AC279" s="460">
        <v>240</v>
      </c>
      <c r="AD279" s="686">
        <v>210</v>
      </c>
      <c r="AE279" s="643">
        <v>210</v>
      </c>
      <c r="AF279" s="654">
        <v>0</v>
      </c>
      <c r="AG279" s="181"/>
      <c r="AH279" s="181"/>
      <c r="AI279" s="147"/>
    </row>
    <row r="280" spans="1:35" s="103" customFormat="1" x14ac:dyDescent="0.25">
      <c r="A280" s="47"/>
      <c r="B280" s="78"/>
      <c r="C280" s="79"/>
      <c r="D280" s="79"/>
      <c r="E280" s="80"/>
      <c r="F280" s="104"/>
      <c r="G280" s="81"/>
      <c r="H280" s="105"/>
      <c r="I280" s="49"/>
      <c r="J280" s="49"/>
      <c r="K280" s="49"/>
      <c r="L280" s="73"/>
      <c r="M280" s="49"/>
      <c r="N280" s="73"/>
      <c r="O280" s="82"/>
      <c r="P280" s="81"/>
      <c r="Q280" s="83"/>
      <c r="R280" s="87"/>
      <c r="S280" s="87"/>
      <c r="T280" s="87"/>
      <c r="U280" s="87"/>
      <c r="V280" s="87"/>
      <c r="W280" s="105"/>
      <c r="X280" s="463" t="s">
        <v>242</v>
      </c>
      <c r="Y280" s="458" t="s">
        <v>63</v>
      </c>
      <c r="Z280" s="459" t="s">
        <v>5</v>
      </c>
      <c r="AA280" s="459" t="s">
        <v>7</v>
      </c>
      <c r="AB280" s="550" t="s">
        <v>243</v>
      </c>
      <c r="AC280" s="479"/>
      <c r="AD280" s="686">
        <f>AD281</f>
        <v>277720.7</v>
      </c>
      <c r="AE280" s="643">
        <f t="shared" ref="AE280:AF280" si="69">AE281</f>
        <v>287936</v>
      </c>
      <c r="AF280" s="654">
        <f t="shared" si="69"/>
        <v>301763</v>
      </c>
      <c r="AG280" s="181"/>
      <c r="AH280" s="181"/>
      <c r="AI280" s="147"/>
    </row>
    <row r="281" spans="1:35" s="103" customFormat="1" ht="31.5" x14ac:dyDescent="0.25">
      <c r="A281" s="47"/>
      <c r="B281" s="78"/>
      <c r="C281" s="79"/>
      <c r="D281" s="79"/>
      <c r="E281" s="80"/>
      <c r="F281" s="104"/>
      <c r="G281" s="81"/>
      <c r="H281" s="105"/>
      <c r="I281" s="49"/>
      <c r="J281" s="49"/>
      <c r="K281" s="49"/>
      <c r="L281" s="73"/>
      <c r="M281" s="49"/>
      <c r="N281" s="73"/>
      <c r="O281" s="82"/>
      <c r="P281" s="81"/>
      <c r="Q281" s="83"/>
      <c r="R281" s="87"/>
      <c r="S281" s="87"/>
      <c r="T281" s="87"/>
      <c r="U281" s="87"/>
      <c r="V281" s="87"/>
      <c r="W281" s="105"/>
      <c r="X281" s="672" t="s">
        <v>540</v>
      </c>
      <c r="Y281" s="458" t="s">
        <v>63</v>
      </c>
      <c r="Z281" s="459" t="s">
        <v>5</v>
      </c>
      <c r="AA281" s="459" t="s">
        <v>7</v>
      </c>
      <c r="AB281" s="550" t="s">
        <v>244</v>
      </c>
      <c r="AC281" s="479"/>
      <c r="AD281" s="686">
        <f t="shared" ref="AD281:AF284" si="70">AD282</f>
        <v>277720.7</v>
      </c>
      <c r="AE281" s="643">
        <f t="shared" si="70"/>
        <v>287936</v>
      </c>
      <c r="AF281" s="654">
        <f t="shared" si="70"/>
        <v>301763</v>
      </c>
      <c r="AG281" s="181"/>
      <c r="AH281" s="181"/>
      <c r="AI281" s="147"/>
    </row>
    <row r="282" spans="1:35" s="103" customFormat="1" ht="31.5" x14ac:dyDescent="0.25">
      <c r="A282" s="47"/>
      <c r="B282" s="78"/>
      <c r="C282" s="79"/>
      <c r="D282" s="79"/>
      <c r="E282" s="80"/>
      <c r="F282" s="104"/>
      <c r="G282" s="81"/>
      <c r="H282" s="105"/>
      <c r="I282" s="49"/>
      <c r="J282" s="49"/>
      <c r="K282" s="49"/>
      <c r="L282" s="73"/>
      <c r="M282" s="49"/>
      <c r="N282" s="73"/>
      <c r="O282" s="82"/>
      <c r="P282" s="81"/>
      <c r="Q282" s="83"/>
      <c r="R282" s="87"/>
      <c r="S282" s="87"/>
      <c r="T282" s="87"/>
      <c r="U282" s="87"/>
      <c r="V282" s="87"/>
      <c r="W282" s="105"/>
      <c r="X282" s="472" t="s">
        <v>541</v>
      </c>
      <c r="Y282" s="458" t="s">
        <v>63</v>
      </c>
      <c r="Z282" s="459" t="s">
        <v>5</v>
      </c>
      <c r="AA282" s="459" t="s">
        <v>7</v>
      </c>
      <c r="AB282" s="550" t="s">
        <v>245</v>
      </c>
      <c r="AC282" s="460"/>
      <c r="AD282" s="686">
        <f>AD283</f>
        <v>277720.7</v>
      </c>
      <c r="AE282" s="643">
        <f t="shared" si="70"/>
        <v>287936</v>
      </c>
      <c r="AF282" s="654">
        <f t="shared" si="70"/>
        <v>301763</v>
      </c>
      <c r="AG282" s="181"/>
      <c r="AH282" s="181"/>
      <c r="AI282" s="147"/>
    </row>
    <row r="283" spans="1:35" s="103" customFormat="1" ht="31.5" x14ac:dyDescent="0.25">
      <c r="A283" s="47"/>
      <c r="B283" s="78"/>
      <c r="C283" s="79"/>
      <c r="D283" s="79"/>
      <c r="E283" s="80"/>
      <c r="F283" s="104"/>
      <c r="G283" s="81"/>
      <c r="H283" s="105"/>
      <c r="I283" s="49"/>
      <c r="J283" s="49"/>
      <c r="K283" s="49"/>
      <c r="L283" s="73"/>
      <c r="M283" s="49"/>
      <c r="N283" s="73"/>
      <c r="O283" s="82"/>
      <c r="P283" s="81"/>
      <c r="Q283" s="83"/>
      <c r="R283" s="87"/>
      <c r="S283" s="87"/>
      <c r="T283" s="87"/>
      <c r="U283" s="87"/>
      <c r="V283" s="87"/>
      <c r="W283" s="105"/>
      <c r="X283" s="472" t="s">
        <v>584</v>
      </c>
      <c r="Y283" s="458" t="s">
        <v>63</v>
      </c>
      <c r="Z283" s="459" t="s">
        <v>5</v>
      </c>
      <c r="AA283" s="459" t="s">
        <v>7</v>
      </c>
      <c r="AB283" s="550" t="s">
        <v>420</v>
      </c>
      <c r="AC283" s="460"/>
      <c r="AD283" s="686">
        <f t="shared" si="70"/>
        <v>277720.7</v>
      </c>
      <c r="AE283" s="643">
        <f t="shared" si="70"/>
        <v>287936</v>
      </c>
      <c r="AF283" s="654">
        <f t="shared" si="70"/>
        <v>301763</v>
      </c>
      <c r="AG283" s="181"/>
      <c r="AH283" s="181"/>
      <c r="AI283" s="147"/>
    </row>
    <row r="284" spans="1:35" s="103" customFormat="1" ht="31.5" x14ac:dyDescent="0.25">
      <c r="A284" s="47"/>
      <c r="B284" s="78"/>
      <c r="C284" s="79"/>
      <c r="D284" s="79"/>
      <c r="E284" s="80"/>
      <c r="F284" s="104"/>
      <c r="G284" s="81"/>
      <c r="H284" s="105"/>
      <c r="I284" s="49"/>
      <c r="J284" s="49"/>
      <c r="K284" s="49"/>
      <c r="L284" s="73"/>
      <c r="M284" s="49"/>
      <c r="N284" s="73"/>
      <c r="O284" s="82"/>
      <c r="P284" s="81"/>
      <c r="Q284" s="83"/>
      <c r="R284" s="87"/>
      <c r="S284" s="87"/>
      <c r="T284" s="87"/>
      <c r="U284" s="87"/>
      <c r="V284" s="87"/>
      <c r="W284" s="105"/>
      <c r="X284" s="457" t="s">
        <v>60</v>
      </c>
      <c r="Y284" s="458" t="s">
        <v>63</v>
      </c>
      <c r="Z284" s="459" t="s">
        <v>5</v>
      </c>
      <c r="AA284" s="459" t="s">
        <v>7</v>
      </c>
      <c r="AB284" s="550" t="s">
        <v>420</v>
      </c>
      <c r="AC284" s="488">
        <v>600</v>
      </c>
      <c r="AD284" s="686">
        <f t="shared" si="70"/>
        <v>277720.7</v>
      </c>
      <c r="AE284" s="643">
        <f t="shared" si="70"/>
        <v>287936</v>
      </c>
      <c r="AF284" s="654">
        <f t="shared" si="70"/>
        <v>301763</v>
      </c>
      <c r="AG284" s="181"/>
      <c r="AH284" s="181"/>
      <c r="AI284" s="147"/>
    </row>
    <row r="285" spans="1:35" s="103" customFormat="1" x14ac:dyDescent="0.25">
      <c r="A285" s="47"/>
      <c r="B285" s="78"/>
      <c r="C285" s="79"/>
      <c r="D285" s="79"/>
      <c r="E285" s="80"/>
      <c r="F285" s="104"/>
      <c r="G285" s="81"/>
      <c r="H285" s="105"/>
      <c r="I285" s="49"/>
      <c r="J285" s="49"/>
      <c r="K285" s="49"/>
      <c r="L285" s="73"/>
      <c r="M285" s="49"/>
      <c r="N285" s="73"/>
      <c r="O285" s="82"/>
      <c r="P285" s="81"/>
      <c r="Q285" s="83"/>
      <c r="R285" s="87"/>
      <c r="S285" s="87"/>
      <c r="T285" s="87"/>
      <c r="U285" s="87"/>
      <c r="V285" s="87"/>
      <c r="W285" s="105"/>
      <c r="X285" s="457" t="s">
        <v>61</v>
      </c>
      <c r="Y285" s="458" t="s">
        <v>63</v>
      </c>
      <c r="Z285" s="459" t="s">
        <v>5</v>
      </c>
      <c r="AA285" s="459" t="s">
        <v>7</v>
      </c>
      <c r="AB285" s="550" t="s">
        <v>420</v>
      </c>
      <c r="AC285" s="460">
        <v>610</v>
      </c>
      <c r="AD285" s="686">
        <f>275692+2028.7</f>
        <v>277720.7</v>
      </c>
      <c r="AE285" s="643">
        <v>287936</v>
      </c>
      <c r="AF285" s="654">
        <v>301763</v>
      </c>
      <c r="AG285" s="181"/>
      <c r="AH285" s="181"/>
      <c r="AI285" s="147"/>
    </row>
    <row r="286" spans="1:35" s="506" customFormat="1" x14ac:dyDescent="0.25">
      <c r="A286" s="497"/>
      <c r="B286" s="499"/>
      <c r="C286" s="500"/>
      <c r="D286" s="500"/>
      <c r="E286" s="501"/>
      <c r="F286" s="104"/>
      <c r="G286" s="502"/>
      <c r="H286" s="105"/>
      <c r="I286" s="49"/>
      <c r="J286" s="49"/>
      <c r="K286" s="49"/>
      <c r="L286" s="498"/>
      <c r="M286" s="49"/>
      <c r="N286" s="498"/>
      <c r="O286" s="82"/>
      <c r="P286" s="502"/>
      <c r="Q286" s="503"/>
      <c r="R286" s="504"/>
      <c r="S286" s="504"/>
      <c r="T286" s="504"/>
      <c r="U286" s="504"/>
      <c r="V286" s="504"/>
      <c r="W286" s="105"/>
      <c r="X286" s="257" t="s">
        <v>39</v>
      </c>
      <c r="Y286" s="183" t="s">
        <v>63</v>
      </c>
      <c r="Z286" s="538" t="s">
        <v>95</v>
      </c>
      <c r="AA286" s="558"/>
      <c r="AB286" s="559"/>
      <c r="AC286" s="189"/>
      <c r="AD286" s="689">
        <f t="shared" ref="AD286:AF292" si="71">AD287</f>
        <v>134</v>
      </c>
      <c r="AE286" s="646">
        <f t="shared" si="71"/>
        <v>134</v>
      </c>
      <c r="AF286" s="656">
        <f t="shared" si="71"/>
        <v>134</v>
      </c>
      <c r="AG286" s="512"/>
      <c r="AH286" s="512"/>
      <c r="AI286" s="508"/>
    </row>
    <row r="287" spans="1:35" s="506" customFormat="1" x14ac:dyDescent="0.25">
      <c r="A287" s="497"/>
      <c r="B287" s="499"/>
      <c r="C287" s="500"/>
      <c r="D287" s="500"/>
      <c r="E287" s="501"/>
      <c r="F287" s="104"/>
      <c r="G287" s="502"/>
      <c r="H287" s="105"/>
      <c r="I287" s="49"/>
      <c r="J287" s="49"/>
      <c r="K287" s="49"/>
      <c r="L287" s="498"/>
      <c r="M287" s="49"/>
      <c r="N287" s="498"/>
      <c r="O287" s="82"/>
      <c r="P287" s="502"/>
      <c r="Q287" s="503"/>
      <c r="R287" s="504"/>
      <c r="S287" s="504"/>
      <c r="T287" s="504"/>
      <c r="U287" s="504"/>
      <c r="V287" s="504"/>
      <c r="W287" s="105"/>
      <c r="X287" s="529" t="s">
        <v>696</v>
      </c>
      <c r="Y287" s="517" t="s">
        <v>63</v>
      </c>
      <c r="Z287" s="15" t="s">
        <v>95</v>
      </c>
      <c r="AA287" s="521" t="s">
        <v>5</v>
      </c>
      <c r="AB287" s="413"/>
      <c r="AC287" s="522"/>
      <c r="AD287" s="687">
        <f t="shared" si="71"/>
        <v>134</v>
      </c>
      <c r="AE287" s="644">
        <f t="shared" si="71"/>
        <v>134</v>
      </c>
      <c r="AF287" s="657">
        <f t="shared" si="71"/>
        <v>134</v>
      </c>
      <c r="AG287" s="512"/>
      <c r="AH287" s="512"/>
      <c r="AI287" s="508"/>
    </row>
    <row r="288" spans="1:35" s="506" customFormat="1" x14ac:dyDescent="0.25">
      <c r="A288" s="497"/>
      <c r="B288" s="499"/>
      <c r="C288" s="500"/>
      <c r="D288" s="500"/>
      <c r="E288" s="501"/>
      <c r="F288" s="104"/>
      <c r="G288" s="502"/>
      <c r="H288" s="105"/>
      <c r="I288" s="49"/>
      <c r="J288" s="49"/>
      <c r="K288" s="49"/>
      <c r="L288" s="498"/>
      <c r="M288" s="49"/>
      <c r="N288" s="498"/>
      <c r="O288" s="82"/>
      <c r="P288" s="502"/>
      <c r="Q288" s="503"/>
      <c r="R288" s="504"/>
      <c r="S288" s="504"/>
      <c r="T288" s="504"/>
      <c r="U288" s="504"/>
      <c r="V288" s="504"/>
      <c r="W288" s="105"/>
      <c r="X288" s="529" t="s">
        <v>697</v>
      </c>
      <c r="Y288" s="517" t="s">
        <v>63</v>
      </c>
      <c r="Z288" s="15" t="s">
        <v>95</v>
      </c>
      <c r="AA288" s="521" t="s">
        <v>5</v>
      </c>
      <c r="AB288" s="413" t="s">
        <v>698</v>
      </c>
      <c r="AC288" s="522"/>
      <c r="AD288" s="687">
        <f t="shared" si="71"/>
        <v>134</v>
      </c>
      <c r="AE288" s="644">
        <f t="shared" si="71"/>
        <v>134</v>
      </c>
      <c r="AF288" s="657">
        <f t="shared" si="71"/>
        <v>134</v>
      </c>
      <c r="AG288" s="512"/>
      <c r="AH288" s="512"/>
      <c r="AI288" s="508"/>
    </row>
    <row r="289" spans="1:35" s="506" customFormat="1" x14ac:dyDescent="0.25">
      <c r="A289" s="497"/>
      <c r="B289" s="499"/>
      <c r="C289" s="500"/>
      <c r="D289" s="500"/>
      <c r="E289" s="501"/>
      <c r="F289" s="104"/>
      <c r="G289" s="502"/>
      <c r="H289" s="105"/>
      <c r="I289" s="49"/>
      <c r="J289" s="49"/>
      <c r="K289" s="49"/>
      <c r="L289" s="498"/>
      <c r="M289" s="49"/>
      <c r="N289" s="498"/>
      <c r="O289" s="82"/>
      <c r="P289" s="502"/>
      <c r="Q289" s="503"/>
      <c r="R289" s="504"/>
      <c r="S289" s="504"/>
      <c r="T289" s="504"/>
      <c r="U289" s="504"/>
      <c r="V289" s="504"/>
      <c r="W289" s="105"/>
      <c r="X289" s="529" t="s">
        <v>699</v>
      </c>
      <c r="Y289" s="517" t="s">
        <v>63</v>
      </c>
      <c r="Z289" s="15" t="s">
        <v>95</v>
      </c>
      <c r="AA289" s="521" t="s">
        <v>5</v>
      </c>
      <c r="AB289" s="413" t="s">
        <v>700</v>
      </c>
      <c r="AC289" s="522"/>
      <c r="AD289" s="687">
        <f t="shared" si="71"/>
        <v>134</v>
      </c>
      <c r="AE289" s="644">
        <f t="shared" si="71"/>
        <v>134</v>
      </c>
      <c r="AF289" s="657">
        <f t="shared" si="71"/>
        <v>134</v>
      </c>
      <c r="AG289" s="512"/>
      <c r="AH289" s="512"/>
      <c r="AI289" s="508"/>
    </row>
    <row r="290" spans="1:35" s="506" customFormat="1" x14ac:dyDescent="0.25">
      <c r="A290" s="497"/>
      <c r="B290" s="499"/>
      <c r="C290" s="500"/>
      <c r="D290" s="500"/>
      <c r="E290" s="501"/>
      <c r="F290" s="104"/>
      <c r="G290" s="502"/>
      <c r="H290" s="105"/>
      <c r="I290" s="49"/>
      <c r="J290" s="49"/>
      <c r="K290" s="49"/>
      <c r="L290" s="498"/>
      <c r="M290" s="49"/>
      <c r="N290" s="498"/>
      <c r="O290" s="82"/>
      <c r="P290" s="502"/>
      <c r="Q290" s="503"/>
      <c r="R290" s="504"/>
      <c r="S290" s="504"/>
      <c r="T290" s="504"/>
      <c r="U290" s="504"/>
      <c r="V290" s="504"/>
      <c r="W290" s="105"/>
      <c r="X290" s="529" t="s">
        <v>701</v>
      </c>
      <c r="Y290" s="517" t="s">
        <v>63</v>
      </c>
      <c r="Z290" s="15" t="s">
        <v>95</v>
      </c>
      <c r="AA290" s="521" t="s">
        <v>5</v>
      </c>
      <c r="AB290" s="413" t="s">
        <v>702</v>
      </c>
      <c r="AC290" s="522"/>
      <c r="AD290" s="687">
        <f t="shared" si="71"/>
        <v>134</v>
      </c>
      <c r="AE290" s="644">
        <f t="shared" si="71"/>
        <v>134</v>
      </c>
      <c r="AF290" s="657">
        <f t="shared" si="71"/>
        <v>134</v>
      </c>
      <c r="AG290" s="512"/>
      <c r="AH290" s="512"/>
      <c r="AI290" s="508"/>
    </row>
    <row r="291" spans="1:35" s="506" customFormat="1" ht="31.5" x14ac:dyDescent="0.25">
      <c r="A291" s="497"/>
      <c r="B291" s="499"/>
      <c r="C291" s="500"/>
      <c r="D291" s="500"/>
      <c r="E291" s="501"/>
      <c r="F291" s="104"/>
      <c r="G291" s="502"/>
      <c r="H291" s="105"/>
      <c r="I291" s="49"/>
      <c r="J291" s="49"/>
      <c r="K291" s="49"/>
      <c r="L291" s="498"/>
      <c r="M291" s="49"/>
      <c r="N291" s="498"/>
      <c r="O291" s="82"/>
      <c r="P291" s="502"/>
      <c r="Q291" s="503"/>
      <c r="R291" s="504"/>
      <c r="S291" s="504"/>
      <c r="T291" s="504"/>
      <c r="U291" s="504"/>
      <c r="V291" s="504"/>
      <c r="W291" s="105"/>
      <c r="X291" s="529" t="s">
        <v>759</v>
      </c>
      <c r="Y291" s="517" t="s">
        <v>63</v>
      </c>
      <c r="Z291" s="15" t="s">
        <v>95</v>
      </c>
      <c r="AA291" s="521" t="s">
        <v>5</v>
      </c>
      <c r="AB291" s="413" t="s">
        <v>703</v>
      </c>
      <c r="AC291" s="522"/>
      <c r="AD291" s="687">
        <f t="shared" si="71"/>
        <v>134</v>
      </c>
      <c r="AE291" s="644">
        <f t="shared" si="71"/>
        <v>134</v>
      </c>
      <c r="AF291" s="657">
        <f t="shared" si="71"/>
        <v>134</v>
      </c>
      <c r="AG291" s="512"/>
      <c r="AH291" s="512"/>
      <c r="AI291" s="508"/>
    </row>
    <row r="292" spans="1:35" s="506" customFormat="1" ht="31.5" x14ac:dyDescent="0.25">
      <c r="A292" s="497"/>
      <c r="B292" s="499"/>
      <c r="C292" s="500"/>
      <c r="D292" s="500"/>
      <c r="E292" s="501"/>
      <c r="F292" s="104"/>
      <c r="G292" s="502"/>
      <c r="H292" s="105"/>
      <c r="I292" s="49"/>
      <c r="J292" s="49"/>
      <c r="K292" s="49"/>
      <c r="L292" s="498"/>
      <c r="M292" s="49"/>
      <c r="N292" s="498"/>
      <c r="O292" s="82"/>
      <c r="P292" s="502"/>
      <c r="Q292" s="503"/>
      <c r="R292" s="504"/>
      <c r="S292" s="504"/>
      <c r="T292" s="504"/>
      <c r="U292" s="504"/>
      <c r="V292" s="504"/>
      <c r="W292" s="105"/>
      <c r="X292" s="529" t="s">
        <v>60</v>
      </c>
      <c r="Y292" s="517" t="s">
        <v>63</v>
      </c>
      <c r="Z292" s="15" t="s">
        <v>95</v>
      </c>
      <c r="AA292" s="521" t="s">
        <v>5</v>
      </c>
      <c r="AB292" s="413" t="s">
        <v>703</v>
      </c>
      <c r="AC292" s="522">
        <v>600</v>
      </c>
      <c r="AD292" s="687">
        <f t="shared" si="71"/>
        <v>134</v>
      </c>
      <c r="AE292" s="644">
        <f t="shared" si="71"/>
        <v>134</v>
      </c>
      <c r="AF292" s="657">
        <f t="shared" si="71"/>
        <v>134</v>
      </c>
      <c r="AG292" s="512"/>
      <c r="AH292" s="512"/>
      <c r="AI292" s="508"/>
    </row>
    <row r="293" spans="1:35" s="506" customFormat="1" x14ac:dyDescent="0.25">
      <c r="A293" s="497"/>
      <c r="B293" s="499"/>
      <c r="C293" s="500"/>
      <c r="D293" s="500"/>
      <c r="E293" s="501"/>
      <c r="F293" s="104"/>
      <c r="G293" s="502"/>
      <c r="H293" s="105"/>
      <c r="I293" s="49"/>
      <c r="J293" s="49"/>
      <c r="K293" s="49"/>
      <c r="L293" s="498"/>
      <c r="M293" s="49"/>
      <c r="N293" s="498"/>
      <c r="O293" s="82"/>
      <c r="P293" s="502"/>
      <c r="Q293" s="503"/>
      <c r="R293" s="504"/>
      <c r="S293" s="504"/>
      <c r="T293" s="504"/>
      <c r="U293" s="504"/>
      <c r="V293" s="504"/>
      <c r="W293" s="105"/>
      <c r="X293" s="529" t="s">
        <v>61</v>
      </c>
      <c r="Y293" s="517" t="s">
        <v>63</v>
      </c>
      <c r="Z293" s="15" t="s">
        <v>95</v>
      </c>
      <c r="AA293" s="521" t="s">
        <v>5</v>
      </c>
      <c r="AB293" s="413" t="s">
        <v>703</v>
      </c>
      <c r="AC293" s="522">
        <v>610</v>
      </c>
      <c r="AD293" s="687">
        <v>134</v>
      </c>
      <c r="AE293" s="644">
        <v>134</v>
      </c>
      <c r="AF293" s="657">
        <v>134</v>
      </c>
      <c r="AG293" s="512"/>
      <c r="AH293" s="512"/>
      <c r="AI293" s="508"/>
    </row>
    <row r="294" spans="1:35" s="77" customFormat="1" x14ac:dyDescent="0.25">
      <c r="A294" s="68"/>
      <c r="B294" s="69"/>
      <c r="C294" s="71"/>
      <c r="D294" s="72"/>
      <c r="E294" s="72"/>
      <c r="F294" s="72"/>
      <c r="G294" s="73"/>
      <c r="H294" s="73"/>
      <c r="I294" s="73"/>
      <c r="J294" s="73"/>
      <c r="K294" s="73"/>
      <c r="L294" s="73"/>
      <c r="M294" s="73"/>
      <c r="N294" s="73"/>
      <c r="O294" s="74"/>
      <c r="P294" s="73"/>
      <c r="Q294" s="75"/>
      <c r="R294" s="95"/>
      <c r="S294" s="95"/>
      <c r="T294" s="95"/>
      <c r="U294" s="95"/>
      <c r="V294" s="95"/>
      <c r="W294" s="95"/>
      <c r="X294" s="666" t="s">
        <v>4</v>
      </c>
      <c r="Y294" s="454" t="s">
        <v>63</v>
      </c>
      <c r="Z294" s="477" t="s">
        <v>8</v>
      </c>
      <c r="AA294" s="548"/>
      <c r="AB294" s="547"/>
      <c r="AC294" s="482"/>
      <c r="AD294" s="685">
        <f>AD295+AD310+AD325</f>
        <v>82150.800000000017</v>
      </c>
      <c r="AE294" s="642">
        <f>AE295+AE310+AE325</f>
        <v>47803.4</v>
      </c>
      <c r="AF294" s="653">
        <f>AF295+AF310+AF325</f>
        <v>47911.9</v>
      </c>
      <c r="AG294" s="206"/>
      <c r="AH294" s="206"/>
      <c r="AI294" s="147"/>
    </row>
    <row r="295" spans="1:35" s="77" customFormat="1" x14ac:dyDescent="0.25">
      <c r="A295" s="68"/>
      <c r="B295" s="69"/>
      <c r="C295" s="71"/>
      <c r="D295" s="72"/>
      <c r="E295" s="72"/>
      <c r="F295" s="72"/>
      <c r="G295" s="73"/>
      <c r="H295" s="73"/>
      <c r="I295" s="73"/>
      <c r="J295" s="73"/>
      <c r="K295" s="73"/>
      <c r="L295" s="73"/>
      <c r="M295" s="73"/>
      <c r="N295" s="73"/>
      <c r="O295" s="74"/>
      <c r="P295" s="73"/>
      <c r="Q295" s="75"/>
      <c r="R295" s="95"/>
      <c r="S295" s="95"/>
      <c r="T295" s="95"/>
      <c r="U295" s="95"/>
      <c r="V295" s="95"/>
      <c r="W295" s="95"/>
      <c r="X295" s="457" t="s">
        <v>134</v>
      </c>
      <c r="Y295" s="458" t="s">
        <v>63</v>
      </c>
      <c r="Z295" s="483" t="s">
        <v>8</v>
      </c>
      <c r="AA295" s="459" t="s">
        <v>7</v>
      </c>
      <c r="AB295" s="547"/>
      <c r="AC295" s="482"/>
      <c r="AD295" s="686">
        <f t="shared" ref="AD295:AF297" si="72">AD296</f>
        <v>77565.000000000015</v>
      </c>
      <c r="AE295" s="643">
        <f t="shared" si="72"/>
        <v>43856</v>
      </c>
      <c r="AF295" s="654">
        <f t="shared" si="72"/>
        <v>43856</v>
      </c>
      <c r="AG295" s="181"/>
      <c r="AH295" s="181"/>
      <c r="AI295" s="147"/>
    </row>
    <row r="296" spans="1:35" s="77" customFormat="1" x14ac:dyDescent="0.25">
      <c r="A296" s="68"/>
      <c r="B296" s="69"/>
      <c r="C296" s="71"/>
      <c r="D296" s="72"/>
      <c r="E296" s="72"/>
      <c r="F296" s="72"/>
      <c r="G296" s="73"/>
      <c r="H296" s="73"/>
      <c r="I296" s="73"/>
      <c r="J296" s="73"/>
      <c r="K296" s="73"/>
      <c r="L296" s="73"/>
      <c r="M296" s="73"/>
      <c r="N296" s="73"/>
      <c r="O296" s="74"/>
      <c r="P296" s="73"/>
      <c r="Q296" s="75"/>
      <c r="R296" s="95"/>
      <c r="S296" s="95"/>
      <c r="T296" s="95"/>
      <c r="U296" s="95"/>
      <c r="V296" s="95"/>
      <c r="W296" s="95"/>
      <c r="X296" s="465" t="s">
        <v>573</v>
      </c>
      <c r="Y296" s="458" t="s">
        <v>63</v>
      </c>
      <c r="Z296" s="483" t="s">
        <v>8</v>
      </c>
      <c r="AA296" s="459" t="s">
        <v>7</v>
      </c>
      <c r="AB296" s="550" t="s">
        <v>114</v>
      </c>
      <c r="AC296" s="482"/>
      <c r="AD296" s="686">
        <f>AD297</f>
        <v>77565.000000000015</v>
      </c>
      <c r="AE296" s="643">
        <f t="shared" si="72"/>
        <v>43856</v>
      </c>
      <c r="AF296" s="654">
        <f t="shared" si="72"/>
        <v>43856</v>
      </c>
      <c r="AG296" s="181"/>
      <c r="AH296" s="181"/>
      <c r="AI296" s="147"/>
    </row>
    <row r="297" spans="1:35" s="77" customFormat="1" x14ac:dyDescent="0.25">
      <c r="A297" s="68"/>
      <c r="B297" s="69"/>
      <c r="C297" s="71"/>
      <c r="D297" s="72"/>
      <c r="E297" s="72"/>
      <c r="F297" s="72"/>
      <c r="G297" s="73"/>
      <c r="H297" s="73"/>
      <c r="I297" s="73"/>
      <c r="J297" s="73"/>
      <c r="K297" s="73"/>
      <c r="L297" s="73"/>
      <c r="M297" s="73"/>
      <c r="N297" s="73"/>
      <c r="O297" s="74"/>
      <c r="P297" s="73"/>
      <c r="Q297" s="75"/>
      <c r="R297" s="95"/>
      <c r="S297" s="95"/>
      <c r="T297" s="95"/>
      <c r="U297" s="95"/>
      <c r="V297" s="95"/>
      <c r="W297" s="95"/>
      <c r="X297" s="457" t="s">
        <v>500</v>
      </c>
      <c r="Y297" s="458" t="s">
        <v>63</v>
      </c>
      <c r="Z297" s="483" t="s">
        <v>8</v>
      </c>
      <c r="AA297" s="459" t="s">
        <v>7</v>
      </c>
      <c r="AB297" s="550" t="s">
        <v>381</v>
      </c>
      <c r="AC297" s="488"/>
      <c r="AD297" s="688">
        <f>AD298+AD306+AD302</f>
        <v>77565.000000000015</v>
      </c>
      <c r="AE297" s="645">
        <f t="shared" si="72"/>
        <v>43856</v>
      </c>
      <c r="AF297" s="655">
        <f t="shared" si="72"/>
        <v>43856</v>
      </c>
      <c r="AG297" s="181"/>
      <c r="AH297" s="181"/>
      <c r="AI297" s="147"/>
    </row>
    <row r="298" spans="1:35" s="77" customFormat="1" ht="32.25" customHeight="1" x14ac:dyDescent="0.25">
      <c r="A298" s="68"/>
      <c r="B298" s="69"/>
      <c r="C298" s="71"/>
      <c r="D298" s="72"/>
      <c r="E298" s="72"/>
      <c r="F298" s="72"/>
      <c r="G298" s="73"/>
      <c r="H298" s="73"/>
      <c r="I298" s="73"/>
      <c r="J298" s="73"/>
      <c r="K298" s="73"/>
      <c r="L298" s="73"/>
      <c r="M298" s="73"/>
      <c r="N298" s="73"/>
      <c r="O298" s="74"/>
      <c r="P298" s="73"/>
      <c r="Q298" s="75"/>
      <c r="R298" s="95"/>
      <c r="S298" s="95"/>
      <c r="T298" s="95"/>
      <c r="U298" s="95"/>
      <c r="V298" s="95"/>
      <c r="W298" s="95"/>
      <c r="X298" s="457" t="s">
        <v>423</v>
      </c>
      <c r="Y298" s="458" t="s">
        <v>63</v>
      </c>
      <c r="Z298" s="459" t="s">
        <v>8</v>
      </c>
      <c r="AA298" s="459" t="s">
        <v>7</v>
      </c>
      <c r="AB298" s="550" t="s">
        <v>382</v>
      </c>
      <c r="AC298" s="488"/>
      <c r="AD298" s="688">
        <f t="shared" ref="AD298:AF300" si="73">AD299</f>
        <v>69048.100000000006</v>
      </c>
      <c r="AE298" s="645">
        <f t="shared" si="73"/>
        <v>43856</v>
      </c>
      <c r="AF298" s="655">
        <f t="shared" si="73"/>
        <v>43856</v>
      </c>
      <c r="AG298" s="181"/>
      <c r="AH298" s="181"/>
      <c r="AI298" s="147"/>
    </row>
    <row r="299" spans="1:35" s="77" customFormat="1" ht="31.5" x14ac:dyDescent="0.25">
      <c r="A299" s="68"/>
      <c r="B299" s="69"/>
      <c r="C299" s="71"/>
      <c r="D299" s="72"/>
      <c r="E299" s="72"/>
      <c r="F299" s="72"/>
      <c r="G299" s="73"/>
      <c r="H299" s="73"/>
      <c r="I299" s="73"/>
      <c r="J299" s="73"/>
      <c r="K299" s="73"/>
      <c r="L299" s="73"/>
      <c r="M299" s="73"/>
      <c r="N299" s="73"/>
      <c r="O299" s="74"/>
      <c r="P299" s="73"/>
      <c r="Q299" s="75"/>
      <c r="R299" s="95"/>
      <c r="S299" s="95"/>
      <c r="T299" s="95"/>
      <c r="U299" s="95"/>
      <c r="V299" s="95"/>
      <c r="W299" s="95"/>
      <c r="X299" s="667" t="s">
        <v>380</v>
      </c>
      <c r="Y299" s="458" t="s">
        <v>63</v>
      </c>
      <c r="Z299" s="459" t="s">
        <v>8</v>
      </c>
      <c r="AA299" s="459" t="s">
        <v>7</v>
      </c>
      <c r="AB299" s="550" t="s">
        <v>383</v>
      </c>
      <c r="AC299" s="488"/>
      <c r="AD299" s="688">
        <f t="shared" si="73"/>
        <v>69048.100000000006</v>
      </c>
      <c r="AE299" s="645">
        <f t="shared" si="73"/>
        <v>43856</v>
      </c>
      <c r="AF299" s="655">
        <f t="shared" si="73"/>
        <v>43856</v>
      </c>
      <c r="AG299" s="181"/>
      <c r="AH299" s="181"/>
      <c r="AI299" s="147"/>
    </row>
    <row r="300" spans="1:35" s="77" customFormat="1" ht="31.5" x14ac:dyDescent="0.25">
      <c r="A300" s="68"/>
      <c r="B300" s="69"/>
      <c r="C300" s="71"/>
      <c r="D300" s="72"/>
      <c r="E300" s="72"/>
      <c r="F300" s="72"/>
      <c r="G300" s="73"/>
      <c r="H300" s="73"/>
      <c r="I300" s="73"/>
      <c r="J300" s="73"/>
      <c r="K300" s="73"/>
      <c r="L300" s="73"/>
      <c r="M300" s="73"/>
      <c r="N300" s="73"/>
      <c r="O300" s="74"/>
      <c r="P300" s="73"/>
      <c r="Q300" s="75"/>
      <c r="R300" s="95"/>
      <c r="S300" s="95"/>
      <c r="T300" s="95"/>
      <c r="U300" s="95"/>
      <c r="V300" s="95"/>
      <c r="W300" s="95"/>
      <c r="X300" s="457" t="s">
        <v>60</v>
      </c>
      <c r="Y300" s="458" t="s">
        <v>63</v>
      </c>
      <c r="Z300" s="459" t="s">
        <v>8</v>
      </c>
      <c r="AA300" s="459" t="s">
        <v>7</v>
      </c>
      <c r="AB300" s="550" t="s">
        <v>383</v>
      </c>
      <c r="AC300" s="488">
        <v>600</v>
      </c>
      <c r="AD300" s="688">
        <f t="shared" si="73"/>
        <v>69048.100000000006</v>
      </c>
      <c r="AE300" s="645">
        <f t="shared" si="73"/>
        <v>43856</v>
      </c>
      <c r="AF300" s="655">
        <f t="shared" si="73"/>
        <v>43856</v>
      </c>
      <c r="AG300" s="181"/>
      <c r="AH300" s="181"/>
      <c r="AI300" s="147"/>
    </row>
    <row r="301" spans="1:35" s="77" customFormat="1" x14ac:dyDescent="0.25">
      <c r="A301" s="68"/>
      <c r="B301" s="69"/>
      <c r="C301" s="71"/>
      <c r="D301" s="72"/>
      <c r="E301" s="72"/>
      <c r="F301" s="72"/>
      <c r="G301" s="73"/>
      <c r="H301" s="73"/>
      <c r="I301" s="73"/>
      <c r="J301" s="73"/>
      <c r="K301" s="73"/>
      <c r="L301" s="73"/>
      <c r="M301" s="73"/>
      <c r="N301" s="73"/>
      <c r="O301" s="74"/>
      <c r="P301" s="73"/>
      <c r="Q301" s="75"/>
      <c r="R301" s="95"/>
      <c r="S301" s="95"/>
      <c r="T301" s="95"/>
      <c r="U301" s="95"/>
      <c r="V301" s="95"/>
      <c r="W301" s="95"/>
      <c r="X301" s="457" t="s">
        <v>61</v>
      </c>
      <c r="Y301" s="458" t="s">
        <v>63</v>
      </c>
      <c r="Z301" s="459" t="s">
        <v>8</v>
      </c>
      <c r="AA301" s="459" t="s">
        <v>7</v>
      </c>
      <c r="AB301" s="550" t="s">
        <v>383</v>
      </c>
      <c r="AC301" s="488">
        <v>610</v>
      </c>
      <c r="AD301" s="686">
        <v>69048.100000000006</v>
      </c>
      <c r="AE301" s="643">
        <v>43856</v>
      </c>
      <c r="AF301" s="654">
        <v>43856</v>
      </c>
      <c r="AG301" s="181"/>
      <c r="AH301" s="181"/>
      <c r="AI301" s="147"/>
    </row>
    <row r="302" spans="1:35" s="77" customFormat="1" ht="31.5" x14ac:dyDescent="0.25">
      <c r="A302" s="68"/>
      <c r="B302" s="69"/>
      <c r="C302" s="71"/>
      <c r="D302" s="72"/>
      <c r="E302" s="72"/>
      <c r="F302" s="72"/>
      <c r="G302" s="498"/>
      <c r="H302" s="498"/>
      <c r="I302" s="498"/>
      <c r="J302" s="498"/>
      <c r="K302" s="498"/>
      <c r="L302" s="498"/>
      <c r="M302" s="498"/>
      <c r="N302" s="498"/>
      <c r="O302" s="74"/>
      <c r="P302" s="498"/>
      <c r="Q302" s="75"/>
      <c r="R302" s="95"/>
      <c r="S302" s="95"/>
      <c r="T302" s="95"/>
      <c r="U302" s="95"/>
      <c r="V302" s="95"/>
      <c r="W302" s="95"/>
      <c r="X302" s="457" t="s">
        <v>746</v>
      </c>
      <c r="Y302" s="458" t="s">
        <v>63</v>
      </c>
      <c r="Z302" s="459" t="s">
        <v>8</v>
      </c>
      <c r="AA302" s="459" t="s">
        <v>7</v>
      </c>
      <c r="AB302" s="550" t="s">
        <v>747</v>
      </c>
      <c r="AC302" s="488"/>
      <c r="AD302" s="686">
        <f>AD303</f>
        <v>2499.8000000000002</v>
      </c>
      <c r="AE302" s="643">
        <f t="shared" ref="AE302:AF304" si="74">AE303</f>
        <v>0</v>
      </c>
      <c r="AF302" s="654">
        <f t="shared" si="74"/>
        <v>0</v>
      </c>
      <c r="AG302" s="512"/>
      <c r="AH302" s="512"/>
      <c r="AI302" s="508"/>
    </row>
    <row r="303" spans="1:35" s="77" customFormat="1" ht="41.25" customHeight="1" x14ac:dyDescent="0.25">
      <c r="A303" s="68"/>
      <c r="B303" s="69"/>
      <c r="C303" s="71"/>
      <c r="D303" s="72"/>
      <c r="E303" s="72"/>
      <c r="F303" s="72"/>
      <c r="G303" s="498"/>
      <c r="H303" s="498"/>
      <c r="I303" s="498"/>
      <c r="J303" s="498"/>
      <c r="K303" s="498"/>
      <c r="L303" s="498"/>
      <c r="M303" s="498"/>
      <c r="N303" s="498"/>
      <c r="O303" s="74"/>
      <c r="P303" s="498"/>
      <c r="Q303" s="75"/>
      <c r="R303" s="95"/>
      <c r="S303" s="95"/>
      <c r="T303" s="95"/>
      <c r="U303" s="95"/>
      <c r="V303" s="95"/>
      <c r="W303" s="95"/>
      <c r="X303" s="457" t="s">
        <v>778</v>
      </c>
      <c r="Y303" s="458" t="s">
        <v>63</v>
      </c>
      <c r="Z303" s="459" t="s">
        <v>8</v>
      </c>
      <c r="AA303" s="459" t="s">
        <v>7</v>
      </c>
      <c r="AB303" s="550" t="s">
        <v>748</v>
      </c>
      <c r="AC303" s="488"/>
      <c r="AD303" s="686">
        <f>AD304</f>
        <v>2499.8000000000002</v>
      </c>
      <c r="AE303" s="643">
        <f t="shared" si="74"/>
        <v>0</v>
      </c>
      <c r="AF303" s="654">
        <f t="shared" si="74"/>
        <v>0</v>
      </c>
      <c r="AG303" s="512"/>
      <c r="AH303" s="512"/>
      <c r="AI303" s="508"/>
    </row>
    <row r="304" spans="1:35" s="77" customFormat="1" ht="31.5" x14ac:dyDescent="0.25">
      <c r="A304" s="68"/>
      <c r="B304" s="69"/>
      <c r="C304" s="71"/>
      <c r="D304" s="72"/>
      <c r="E304" s="72"/>
      <c r="F304" s="72"/>
      <c r="G304" s="498"/>
      <c r="H304" s="498"/>
      <c r="I304" s="498"/>
      <c r="J304" s="498"/>
      <c r="K304" s="498"/>
      <c r="L304" s="498"/>
      <c r="M304" s="498"/>
      <c r="N304" s="498"/>
      <c r="O304" s="74"/>
      <c r="P304" s="498"/>
      <c r="Q304" s="75"/>
      <c r="R304" s="95"/>
      <c r="S304" s="95"/>
      <c r="T304" s="95"/>
      <c r="U304" s="95"/>
      <c r="V304" s="95"/>
      <c r="W304" s="95"/>
      <c r="X304" s="457" t="s">
        <v>60</v>
      </c>
      <c r="Y304" s="458" t="s">
        <v>63</v>
      </c>
      <c r="Z304" s="459" t="s">
        <v>8</v>
      </c>
      <c r="AA304" s="459" t="s">
        <v>7</v>
      </c>
      <c r="AB304" s="550" t="s">
        <v>748</v>
      </c>
      <c r="AC304" s="488">
        <v>600</v>
      </c>
      <c r="AD304" s="686">
        <f>AD305</f>
        <v>2499.8000000000002</v>
      </c>
      <c r="AE304" s="643">
        <f t="shared" si="74"/>
        <v>0</v>
      </c>
      <c r="AF304" s="654">
        <f t="shared" si="74"/>
        <v>0</v>
      </c>
      <c r="AG304" s="512"/>
      <c r="AH304" s="512"/>
      <c r="AI304" s="508"/>
    </row>
    <row r="305" spans="1:35" s="77" customFormat="1" ht="19.5" customHeight="1" x14ac:dyDescent="0.25">
      <c r="A305" s="68"/>
      <c r="B305" s="69"/>
      <c r="C305" s="71"/>
      <c r="D305" s="72"/>
      <c r="E305" s="72"/>
      <c r="F305" s="72"/>
      <c r="G305" s="498"/>
      <c r="H305" s="498"/>
      <c r="I305" s="498"/>
      <c r="J305" s="498"/>
      <c r="K305" s="498"/>
      <c r="L305" s="498"/>
      <c r="M305" s="498"/>
      <c r="N305" s="498"/>
      <c r="O305" s="74"/>
      <c r="P305" s="498"/>
      <c r="Q305" s="75"/>
      <c r="R305" s="95"/>
      <c r="S305" s="95"/>
      <c r="T305" s="95"/>
      <c r="U305" s="95"/>
      <c r="V305" s="95"/>
      <c r="W305" s="95"/>
      <c r="X305" s="457" t="s">
        <v>61</v>
      </c>
      <c r="Y305" s="458" t="s">
        <v>63</v>
      </c>
      <c r="Z305" s="459" t="s">
        <v>8</v>
      </c>
      <c r="AA305" s="459" t="s">
        <v>7</v>
      </c>
      <c r="AB305" s="550" t="s">
        <v>748</v>
      </c>
      <c r="AC305" s="488">
        <v>610</v>
      </c>
      <c r="AD305" s="686">
        <v>2499.8000000000002</v>
      </c>
      <c r="AE305" s="643">
        <v>0</v>
      </c>
      <c r="AF305" s="654">
        <v>0</v>
      </c>
      <c r="AG305" s="512"/>
      <c r="AH305" s="512"/>
      <c r="AI305" s="508"/>
    </row>
    <row r="306" spans="1:35" s="77" customFormat="1" x14ac:dyDescent="0.25">
      <c r="A306" s="68"/>
      <c r="B306" s="69"/>
      <c r="C306" s="71"/>
      <c r="D306" s="72"/>
      <c r="E306" s="72"/>
      <c r="F306" s="72"/>
      <c r="G306" s="498"/>
      <c r="H306" s="498"/>
      <c r="I306" s="498"/>
      <c r="J306" s="498"/>
      <c r="K306" s="498"/>
      <c r="L306" s="498"/>
      <c r="M306" s="498"/>
      <c r="N306" s="498"/>
      <c r="O306" s="74"/>
      <c r="P306" s="498"/>
      <c r="Q306" s="75"/>
      <c r="R306" s="95"/>
      <c r="S306" s="95"/>
      <c r="T306" s="95"/>
      <c r="U306" s="95"/>
      <c r="V306" s="95"/>
      <c r="W306" s="95"/>
      <c r="X306" s="457" t="s">
        <v>742</v>
      </c>
      <c r="Y306" s="458" t="s">
        <v>63</v>
      </c>
      <c r="Z306" s="459" t="s">
        <v>8</v>
      </c>
      <c r="AA306" s="459" t="s">
        <v>7</v>
      </c>
      <c r="AB306" s="550" t="s">
        <v>745</v>
      </c>
      <c r="AC306" s="488"/>
      <c r="AD306" s="686">
        <f>AD307</f>
        <v>6017.1</v>
      </c>
      <c r="AE306" s="643">
        <f t="shared" ref="AE306:AF308" si="75">AE307</f>
        <v>0</v>
      </c>
      <c r="AF306" s="654">
        <f t="shared" si="75"/>
        <v>0</v>
      </c>
      <c r="AG306" s="512"/>
      <c r="AH306" s="512"/>
      <c r="AI306" s="508"/>
    </row>
    <row r="307" spans="1:35" s="77" customFormat="1" ht="53.25" customHeight="1" x14ac:dyDescent="0.25">
      <c r="A307" s="68"/>
      <c r="B307" s="69"/>
      <c r="C307" s="71"/>
      <c r="D307" s="72"/>
      <c r="E307" s="72"/>
      <c r="F307" s="72"/>
      <c r="G307" s="498"/>
      <c r="H307" s="498"/>
      <c r="I307" s="498"/>
      <c r="J307" s="498"/>
      <c r="K307" s="498"/>
      <c r="L307" s="498"/>
      <c r="M307" s="498"/>
      <c r="N307" s="498"/>
      <c r="O307" s="74"/>
      <c r="P307" s="498"/>
      <c r="Q307" s="75"/>
      <c r="R307" s="95"/>
      <c r="S307" s="95"/>
      <c r="T307" s="95"/>
      <c r="U307" s="95"/>
      <c r="V307" s="95"/>
      <c r="W307" s="95"/>
      <c r="X307" s="457" t="s">
        <v>743</v>
      </c>
      <c r="Y307" s="458" t="s">
        <v>63</v>
      </c>
      <c r="Z307" s="459" t="s">
        <v>8</v>
      </c>
      <c r="AA307" s="459" t="s">
        <v>7</v>
      </c>
      <c r="AB307" s="550" t="s">
        <v>744</v>
      </c>
      <c r="AC307" s="488"/>
      <c r="AD307" s="686">
        <f>AD308</f>
        <v>6017.1</v>
      </c>
      <c r="AE307" s="643">
        <f t="shared" si="75"/>
        <v>0</v>
      </c>
      <c r="AF307" s="654">
        <f t="shared" si="75"/>
        <v>0</v>
      </c>
      <c r="AG307" s="512"/>
      <c r="AH307" s="512"/>
      <c r="AI307" s="508"/>
    </row>
    <row r="308" spans="1:35" s="77" customFormat="1" ht="31.5" x14ac:dyDescent="0.25">
      <c r="A308" s="68"/>
      <c r="B308" s="69"/>
      <c r="C308" s="71"/>
      <c r="D308" s="72"/>
      <c r="E308" s="72"/>
      <c r="F308" s="72"/>
      <c r="G308" s="498"/>
      <c r="H308" s="498"/>
      <c r="I308" s="498"/>
      <c r="J308" s="498"/>
      <c r="K308" s="498"/>
      <c r="L308" s="498"/>
      <c r="M308" s="498"/>
      <c r="N308" s="498"/>
      <c r="O308" s="74"/>
      <c r="P308" s="498"/>
      <c r="Q308" s="75"/>
      <c r="R308" s="95"/>
      <c r="S308" s="95"/>
      <c r="T308" s="95"/>
      <c r="U308" s="95"/>
      <c r="V308" s="95"/>
      <c r="W308" s="95"/>
      <c r="X308" s="457" t="s">
        <v>60</v>
      </c>
      <c r="Y308" s="458" t="s">
        <v>63</v>
      </c>
      <c r="Z308" s="459" t="s">
        <v>8</v>
      </c>
      <c r="AA308" s="459" t="s">
        <v>7</v>
      </c>
      <c r="AB308" s="550" t="s">
        <v>744</v>
      </c>
      <c r="AC308" s="488">
        <v>600</v>
      </c>
      <c r="AD308" s="686">
        <f>AD309</f>
        <v>6017.1</v>
      </c>
      <c r="AE308" s="643">
        <f t="shared" si="75"/>
        <v>0</v>
      </c>
      <c r="AF308" s="654">
        <f t="shared" si="75"/>
        <v>0</v>
      </c>
      <c r="AG308" s="512"/>
      <c r="AH308" s="512"/>
      <c r="AI308" s="508"/>
    </row>
    <row r="309" spans="1:35" s="77" customFormat="1" x14ac:dyDescent="0.25">
      <c r="A309" s="68"/>
      <c r="B309" s="69"/>
      <c r="C309" s="71"/>
      <c r="D309" s="72"/>
      <c r="E309" s="72"/>
      <c r="F309" s="72"/>
      <c r="G309" s="498"/>
      <c r="H309" s="498"/>
      <c r="I309" s="498"/>
      <c r="J309" s="498"/>
      <c r="K309" s="498"/>
      <c r="L309" s="498"/>
      <c r="M309" s="498"/>
      <c r="N309" s="498"/>
      <c r="O309" s="74"/>
      <c r="P309" s="498"/>
      <c r="Q309" s="75"/>
      <c r="R309" s="95"/>
      <c r="S309" s="95"/>
      <c r="T309" s="95"/>
      <c r="U309" s="95"/>
      <c r="V309" s="95"/>
      <c r="W309" s="95"/>
      <c r="X309" s="457" t="s">
        <v>61</v>
      </c>
      <c r="Y309" s="458" t="s">
        <v>63</v>
      </c>
      <c r="Z309" s="459" t="s">
        <v>8</v>
      </c>
      <c r="AA309" s="459" t="s">
        <v>7</v>
      </c>
      <c r="AB309" s="550" t="s">
        <v>744</v>
      </c>
      <c r="AC309" s="488">
        <v>610</v>
      </c>
      <c r="AD309" s="686">
        <f>4940+1077.1</f>
        <v>6017.1</v>
      </c>
      <c r="AE309" s="643">
        <v>0</v>
      </c>
      <c r="AF309" s="654">
        <v>0</v>
      </c>
      <c r="AG309" s="512"/>
      <c r="AH309" s="512"/>
      <c r="AI309" s="508"/>
    </row>
    <row r="310" spans="1:35" x14ac:dyDescent="0.25">
      <c r="A310" s="47"/>
      <c r="B310" s="78"/>
      <c r="C310" s="79"/>
      <c r="D310" s="79"/>
      <c r="E310" s="80"/>
      <c r="F310" s="80"/>
      <c r="G310" s="81"/>
      <c r="H310" s="81"/>
      <c r="I310" s="81"/>
      <c r="J310" s="81"/>
      <c r="K310" s="81"/>
      <c r="L310" s="73"/>
      <c r="M310" s="81"/>
      <c r="N310" s="73"/>
      <c r="O310" s="82"/>
      <c r="P310" s="81"/>
      <c r="Q310" s="83"/>
      <c r="R310" s="87"/>
      <c r="S310" s="87"/>
      <c r="T310" s="87"/>
      <c r="U310" s="87"/>
      <c r="V310" s="87"/>
      <c r="W310" s="87"/>
      <c r="X310" s="457" t="s">
        <v>135</v>
      </c>
      <c r="Y310" s="458" t="s">
        <v>63</v>
      </c>
      <c r="Z310" s="459" t="s">
        <v>8</v>
      </c>
      <c r="AA310" s="459" t="s">
        <v>8</v>
      </c>
      <c r="AB310" s="549"/>
      <c r="AC310" s="488"/>
      <c r="AD310" s="686">
        <f>AD311+AD317</f>
        <v>1625.8</v>
      </c>
      <c r="AE310" s="643">
        <f>AE311+AE317</f>
        <v>907.40000000000009</v>
      </c>
      <c r="AF310" s="654">
        <f>AF311+AF317</f>
        <v>995.90000000000009</v>
      </c>
      <c r="AG310" s="181"/>
      <c r="AH310" s="181"/>
      <c r="AI310" s="147"/>
    </row>
    <row r="311" spans="1:35" ht="31.5" x14ac:dyDescent="0.25">
      <c r="A311" s="47"/>
      <c r="B311" s="78"/>
      <c r="C311" s="79"/>
      <c r="D311" s="79"/>
      <c r="E311" s="80"/>
      <c r="F311" s="80"/>
      <c r="G311" s="81"/>
      <c r="H311" s="81"/>
      <c r="I311" s="81"/>
      <c r="J311" s="81"/>
      <c r="K311" s="81"/>
      <c r="L311" s="73"/>
      <c r="M311" s="81"/>
      <c r="N311" s="73"/>
      <c r="O311" s="82"/>
      <c r="P311" s="81"/>
      <c r="Q311" s="83"/>
      <c r="R311" s="87"/>
      <c r="S311" s="87"/>
      <c r="T311" s="87"/>
      <c r="U311" s="87"/>
      <c r="V311" s="87"/>
      <c r="W311" s="87"/>
      <c r="X311" s="463" t="s">
        <v>161</v>
      </c>
      <c r="Y311" s="458" t="s">
        <v>63</v>
      </c>
      <c r="Z311" s="459" t="s">
        <v>8</v>
      </c>
      <c r="AA311" s="459" t="s">
        <v>8</v>
      </c>
      <c r="AB311" s="549" t="s">
        <v>102</v>
      </c>
      <c r="AC311" s="488"/>
      <c r="AD311" s="686">
        <f t="shared" ref="AD311:AF312" si="76">AD312</f>
        <v>295.2</v>
      </c>
      <c r="AE311" s="643">
        <f t="shared" si="76"/>
        <v>295.2</v>
      </c>
      <c r="AF311" s="654">
        <f t="shared" si="76"/>
        <v>295.2</v>
      </c>
      <c r="AG311" s="181"/>
      <c r="AH311" s="181"/>
      <c r="AI311" s="147"/>
    </row>
    <row r="312" spans="1:35" x14ac:dyDescent="0.25">
      <c r="A312" s="47"/>
      <c r="B312" s="78"/>
      <c r="C312" s="79"/>
      <c r="D312" s="79"/>
      <c r="E312" s="80"/>
      <c r="F312" s="80"/>
      <c r="G312" s="81"/>
      <c r="H312" s="81"/>
      <c r="I312" s="81"/>
      <c r="J312" s="81"/>
      <c r="K312" s="81"/>
      <c r="L312" s="73"/>
      <c r="M312" s="81"/>
      <c r="N312" s="73"/>
      <c r="O312" s="82"/>
      <c r="P312" s="81"/>
      <c r="Q312" s="83"/>
      <c r="R312" s="87"/>
      <c r="S312" s="87"/>
      <c r="T312" s="87"/>
      <c r="U312" s="87"/>
      <c r="V312" s="87"/>
      <c r="W312" s="87"/>
      <c r="X312" s="463" t="s">
        <v>162</v>
      </c>
      <c r="Y312" s="458" t="s">
        <v>63</v>
      </c>
      <c r="Z312" s="459" t="s">
        <v>8</v>
      </c>
      <c r="AA312" s="459" t="s">
        <v>8</v>
      </c>
      <c r="AB312" s="549" t="s">
        <v>106</v>
      </c>
      <c r="AC312" s="488"/>
      <c r="AD312" s="686">
        <f t="shared" si="76"/>
        <v>295.2</v>
      </c>
      <c r="AE312" s="643">
        <f t="shared" si="76"/>
        <v>295.2</v>
      </c>
      <c r="AF312" s="654">
        <f t="shared" si="76"/>
        <v>295.2</v>
      </c>
      <c r="AG312" s="181"/>
      <c r="AH312" s="181"/>
      <c r="AI312" s="147"/>
    </row>
    <row r="313" spans="1:35" ht="31.5" x14ac:dyDescent="0.25">
      <c r="A313" s="47"/>
      <c r="B313" s="78"/>
      <c r="C313" s="79"/>
      <c r="D313" s="79"/>
      <c r="E313" s="80"/>
      <c r="F313" s="80"/>
      <c r="G313" s="81"/>
      <c r="H313" s="81"/>
      <c r="I313" s="81"/>
      <c r="J313" s="81"/>
      <c r="K313" s="81"/>
      <c r="L313" s="73"/>
      <c r="M313" s="81"/>
      <c r="N313" s="73"/>
      <c r="O313" s="82"/>
      <c r="P313" s="81"/>
      <c r="Q313" s="83"/>
      <c r="R313" s="87"/>
      <c r="S313" s="87"/>
      <c r="T313" s="87"/>
      <c r="U313" s="87"/>
      <c r="V313" s="87"/>
      <c r="W313" s="87"/>
      <c r="X313" s="676" t="s">
        <v>527</v>
      </c>
      <c r="Y313" s="458" t="s">
        <v>63</v>
      </c>
      <c r="Z313" s="459" t="s">
        <v>8</v>
      </c>
      <c r="AA313" s="459" t="s">
        <v>8</v>
      </c>
      <c r="AB313" s="550" t="s">
        <v>166</v>
      </c>
      <c r="AC313" s="488"/>
      <c r="AD313" s="686">
        <f t="shared" ref="AD313:AF314" si="77">AD314</f>
        <v>295.2</v>
      </c>
      <c r="AE313" s="643">
        <f t="shared" si="77"/>
        <v>295.2</v>
      </c>
      <c r="AF313" s="654">
        <f t="shared" si="77"/>
        <v>295.2</v>
      </c>
      <c r="AG313" s="181"/>
      <c r="AH313" s="181"/>
      <c r="AI313" s="147"/>
    </row>
    <row r="314" spans="1:35" ht="31.5" x14ac:dyDescent="0.25">
      <c r="A314" s="47"/>
      <c r="B314" s="78"/>
      <c r="C314" s="79"/>
      <c r="D314" s="79"/>
      <c r="E314" s="80"/>
      <c r="F314" s="80"/>
      <c r="G314" s="81"/>
      <c r="H314" s="81"/>
      <c r="I314" s="81"/>
      <c r="J314" s="81"/>
      <c r="K314" s="81"/>
      <c r="L314" s="73"/>
      <c r="M314" s="81"/>
      <c r="N314" s="73"/>
      <c r="O314" s="82"/>
      <c r="P314" s="81"/>
      <c r="Q314" s="83"/>
      <c r="R314" s="87"/>
      <c r="S314" s="87"/>
      <c r="T314" s="87"/>
      <c r="U314" s="87"/>
      <c r="V314" s="87"/>
      <c r="W314" s="87"/>
      <c r="X314" s="463" t="s">
        <v>598</v>
      </c>
      <c r="Y314" s="458" t="s">
        <v>63</v>
      </c>
      <c r="Z314" s="459" t="s">
        <v>8</v>
      </c>
      <c r="AA314" s="459" t="s">
        <v>8</v>
      </c>
      <c r="AB314" s="550" t="s">
        <v>599</v>
      </c>
      <c r="AC314" s="488"/>
      <c r="AD314" s="686">
        <f t="shared" si="77"/>
        <v>295.2</v>
      </c>
      <c r="AE314" s="643">
        <f t="shared" si="77"/>
        <v>295.2</v>
      </c>
      <c r="AF314" s="654">
        <f t="shared" si="77"/>
        <v>295.2</v>
      </c>
      <c r="AG314" s="181"/>
      <c r="AH314" s="181"/>
      <c r="AI314" s="147"/>
    </row>
    <row r="315" spans="1:35" x14ac:dyDescent="0.25">
      <c r="A315" s="47"/>
      <c r="B315" s="78"/>
      <c r="C315" s="79"/>
      <c r="D315" s="79"/>
      <c r="E315" s="80"/>
      <c r="F315" s="80"/>
      <c r="G315" s="81"/>
      <c r="H315" s="81"/>
      <c r="I315" s="81"/>
      <c r="J315" s="81"/>
      <c r="K315" s="81"/>
      <c r="L315" s="73"/>
      <c r="M315" s="81"/>
      <c r="N315" s="73"/>
      <c r="O315" s="82"/>
      <c r="P315" s="81"/>
      <c r="Q315" s="83"/>
      <c r="R315" s="87"/>
      <c r="S315" s="87"/>
      <c r="T315" s="87"/>
      <c r="U315" s="87"/>
      <c r="V315" s="87"/>
      <c r="W315" s="87"/>
      <c r="X315" s="457" t="s">
        <v>120</v>
      </c>
      <c r="Y315" s="458" t="s">
        <v>63</v>
      </c>
      <c r="Z315" s="459" t="s">
        <v>8</v>
      </c>
      <c r="AA315" s="459" t="s">
        <v>8</v>
      </c>
      <c r="AB315" s="550" t="s">
        <v>599</v>
      </c>
      <c r="AC315" s="460">
        <v>200</v>
      </c>
      <c r="AD315" s="686">
        <f>AD316</f>
        <v>295.2</v>
      </c>
      <c r="AE315" s="643">
        <f>AE316</f>
        <v>295.2</v>
      </c>
      <c r="AF315" s="654">
        <f>AF316</f>
        <v>295.2</v>
      </c>
      <c r="AG315" s="181"/>
      <c r="AH315" s="181"/>
      <c r="AI315" s="147"/>
    </row>
    <row r="316" spans="1:35" ht="31.5" x14ac:dyDescent="0.25">
      <c r="A316" s="47"/>
      <c r="B316" s="78"/>
      <c r="C316" s="79"/>
      <c r="D316" s="79"/>
      <c r="E316" s="80"/>
      <c r="F316" s="80"/>
      <c r="G316" s="81"/>
      <c r="H316" s="81"/>
      <c r="I316" s="81"/>
      <c r="J316" s="81"/>
      <c r="K316" s="81"/>
      <c r="L316" s="73"/>
      <c r="M316" s="81"/>
      <c r="N316" s="73"/>
      <c r="O316" s="82"/>
      <c r="P316" s="81"/>
      <c r="Q316" s="83"/>
      <c r="R316" s="87"/>
      <c r="S316" s="87"/>
      <c r="T316" s="87"/>
      <c r="U316" s="87"/>
      <c r="V316" s="87"/>
      <c r="W316" s="87"/>
      <c r="X316" s="457" t="s">
        <v>52</v>
      </c>
      <c r="Y316" s="458" t="s">
        <v>63</v>
      </c>
      <c r="Z316" s="459" t="s">
        <v>8</v>
      </c>
      <c r="AA316" s="459" t="s">
        <v>8</v>
      </c>
      <c r="AB316" s="550" t="s">
        <v>599</v>
      </c>
      <c r="AC316" s="460">
        <v>240</v>
      </c>
      <c r="AD316" s="686">
        <v>295.2</v>
      </c>
      <c r="AE316" s="643">
        <v>295.2</v>
      </c>
      <c r="AF316" s="654">
        <v>295.2</v>
      </c>
      <c r="AG316" s="181"/>
      <c r="AH316" s="181"/>
      <c r="AI316" s="147"/>
    </row>
    <row r="317" spans="1:35" ht="31.5" x14ac:dyDescent="0.25">
      <c r="A317" s="90"/>
      <c r="B317" s="78"/>
      <c r="C317" s="78"/>
      <c r="D317" s="78"/>
      <c r="E317" s="80"/>
      <c r="F317" s="79"/>
      <c r="G317" s="81"/>
      <c r="H317" s="40"/>
      <c r="I317" s="91"/>
      <c r="J317" s="91"/>
      <c r="K317" s="91"/>
      <c r="L317" s="81"/>
      <c r="M317" s="91"/>
      <c r="N317" s="81"/>
      <c r="O317" s="82"/>
      <c r="P317" s="41"/>
      <c r="Q317" s="83"/>
      <c r="R317" s="87"/>
      <c r="S317" s="87"/>
      <c r="T317" s="87"/>
      <c r="U317" s="87"/>
      <c r="V317" s="87"/>
      <c r="X317" s="465" t="s">
        <v>298</v>
      </c>
      <c r="Y317" s="458" t="s">
        <v>63</v>
      </c>
      <c r="Z317" s="459" t="s">
        <v>8</v>
      </c>
      <c r="AA317" s="459" t="s">
        <v>8</v>
      </c>
      <c r="AB317" s="550" t="s">
        <v>132</v>
      </c>
      <c r="AC317" s="460"/>
      <c r="AD317" s="686">
        <f t="shared" ref="AD317:AF321" si="78">AD318</f>
        <v>1330.6</v>
      </c>
      <c r="AE317" s="643">
        <f t="shared" si="78"/>
        <v>612.20000000000005</v>
      </c>
      <c r="AF317" s="654">
        <f t="shared" si="78"/>
        <v>700.7</v>
      </c>
      <c r="AG317" s="181"/>
      <c r="AH317" s="181"/>
      <c r="AI317" s="147"/>
    </row>
    <row r="318" spans="1:35" x14ac:dyDescent="0.25">
      <c r="A318" s="90"/>
      <c r="B318" s="78"/>
      <c r="C318" s="78"/>
      <c r="D318" s="78"/>
      <c r="E318" s="80"/>
      <c r="F318" s="79"/>
      <c r="G318" s="81"/>
      <c r="H318" s="40"/>
      <c r="I318" s="91"/>
      <c r="J318" s="91"/>
      <c r="K318" s="91"/>
      <c r="L318" s="81"/>
      <c r="M318" s="91"/>
      <c r="N318" s="81"/>
      <c r="O318" s="82"/>
      <c r="P318" s="41"/>
      <c r="Q318" s="83"/>
      <c r="R318" s="87"/>
      <c r="S318" s="87"/>
      <c r="T318" s="87"/>
      <c r="U318" s="87"/>
      <c r="V318" s="87"/>
      <c r="X318" s="465" t="s">
        <v>307</v>
      </c>
      <c r="Y318" s="458" t="s">
        <v>63</v>
      </c>
      <c r="Z318" s="480" t="s">
        <v>8</v>
      </c>
      <c r="AA318" s="480" t="s">
        <v>8</v>
      </c>
      <c r="AB318" s="550" t="s">
        <v>308</v>
      </c>
      <c r="AC318" s="460"/>
      <c r="AD318" s="686">
        <f>AD319</f>
        <v>1330.6</v>
      </c>
      <c r="AE318" s="643">
        <f t="shared" si="78"/>
        <v>612.20000000000005</v>
      </c>
      <c r="AF318" s="654">
        <f t="shared" si="78"/>
        <v>700.7</v>
      </c>
      <c r="AG318" s="181"/>
      <c r="AH318" s="181"/>
      <c r="AI318" s="147"/>
    </row>
    <row r="319" spans="1:35" x14ac:dyDescent="0.25">
      <c r="A319" s="90"/>
      <c r="B319" s="78"/>
      <c r="C319" s="78"/>
      <c r="D319" s="78"/>
      <c r="E319" s="80"/>
      <c r="F319" s="79"/>
      <c r="G319" s="81"/>
      <c r="H319" s="40"/>
      <c r="I319" s="91"/>
      <c r="J319" s="91"/>
      <c r="K319" s="91"/>
      <c r="L319" s="81"/>
      <c r="M319" s="91"/>
      <c r="N319" s="81"/>
      <c r="O319" s="82"/>
      <c r="P319" s="41"/>
      <c r="Q319" s="83"/>
      <c r="R319" s="87"/>
      <c r="S319" s="87"/>
      <c r="T319" s="87"/>
      <c r="U319" s="87"/>
      <c r="V319" s="87"/>
      <c r="X319" s="673" t="s">
        <v>513</v>
      </c>
      <c r="Y319" s="458" t="s">
        <v>63</v>
      </c>
      <c r="Z319" s="480" t="s">
        <v>8</v>
      </c>
      <c r="AA319" s="480" t="s">
        <v>8</v>
      </c>
      <c r="AB319" s="550" t="s">
        <v>309</v>
      </c>
      <c r="AC319" s="460"/>
      <c r="AD319" s="686">
        <f t="shared" si="78"/>
        <v>1330.6</v>
      </c>
      <c r="AE319" s="643">
        <f t="shared" si="78"/>
        <v>612.20000000000005</v>
      </c>
      <c r="AF319" s="654">
        <f t="shared" si="78"/>
        <v>700.7</v>
      </c>
      <c r="AG319" s="181"/>
      <c r="AH319" s="181"/>
      <c r="AI319" s="147"/>
    </row>
    <row r="320" spans="1:35" ht="30.75" customHeight="1" x14ac:dyDescent="0.25">
      <c r="A320" s="90"/>
      <c r="B320" s="78"/>
      <c r="C320" s="78"/>
      <c r="D320" s="78"/>
      <c r="E320" s="80"/>
      <c r="F320" s="79"/>
      <c r="G320" s="81"/>
      <c r="H320" s="40"/>
      <c r="I320" s="91"/>
      <c r="J320" s="91"/>
      <c r="K320" s="91"/>
      <c r="L320" s="81"/>
      <c r="M320" s="91"/>
      <c r="N320" s="81"/>
      <c r="O320" s="82"/>
      <c r="P320" s="41"/>
      <c r="Q320" s="83"/>
      <c r="R320" s="87"/>
      <c r="S320" s="87"/>
      <c r="T320" s="87"/>
      <c r="U320" s="87"/>
      <c r="V320" s="87"/>
      <c r="X320" s="670" t="s">
        <v>781</v>
      </c>
      <c r="Y320" s="458" t="s">
        <v>63</v>
      </c>
      <c r="Z320" s="459" t="s">
        <v>8</v>
      </c>
      <c r="AA320" s="459" t="s">
        <v>8</v>
      </c>
      <c r="AB320" s="550" t="s">
        <v>310</v>
      </c>
      <c r="AC320" s="460"/>
      <c r="AD320" s="686">
        <f>AD321+AD323</f>
        <v>1330.6</v>
      </c>
      <c r="AE320" s="643">
        <f t="shared" ref="AE320:AF320" si="79">AE321+AE323</f>
        <v>612.20000000000005</v>
      </c>
      <c r="AF320" s="654">
        <f t="shared" si="79"/>
        <v>700.7</v>
      </c>
      <c r="AG320" s="181"/>
      <c r="AH320" s="181"/>
      <c r="AI320" s="147"/>
    </row>
    <row r="321" spans="1:35" x14ac:dyDescent="0.25">
      <c r="A321" s="90"/>
      <c r="B321" s="78"/>
      <c r="C321" s="78"/>
      <c r="D321" s="78"/>
      <c r="E321" s="80"/>
      <c r="F321" s="79"/>
      <c r="G321" s="81"/>
      <c r="H321" s="40"/>
      <c r="I321" s="91"/>
      <c r="J321" s="91"/>
      <c r="K321" s="91"/>
      <c r="L321" s="81"/>
      <c r="M321" s="91"/>
      <c r="N321" s="81"/>
      <c r="O321" s="82"/>
      <c r="P321" s="41"/>
      <c r="Q321" s="83"/>
      <c r="R321" s="87"/>
      <c r="S321" s="87"/>
      <c r="T321" s="87"/>
      <c r="U321" s="87"/>
      <c r="V321" s="87"/>
      <c r="X321" s="457" t="s">
        <v>120</v>
      </c>
      <c r="Y321" s="458" t="s">
        <v>63</v>
      </c>
      <c r="Z321" s="480" t="s">
        <v>8</v>
      </c>
      <c r="AA321" s="480" t="s">
        <v>8</v>
      </c>
      <c r="AB321" s="550" t="s">
        <v>310</v>
      </c>
      <c r="AC321" s="460">
        <v>200</v>
      </c>
      <c r="AD321" s="686">
        <f t="shared" si="78"/>
        <v>679.99999999999989</v>
      </c>
      <c r="AE321" s="643">
        <f t="shared" si="78"/>
        <v>450.00000000000006</v>
      </c>
      <c r="AF321" s="654">
        <f t="shared" si="78"/>
        <v>450.00000000000006</v>
      </c>
      <c r="AG321" s="181"/>
      <c r="AH321" s="181"/>
      <c r="AI321" s="147"/>
    </row>
    <row r="322" spans="1:35" ht="31.5" x14ac:dyDescent="0.25">
      <c r="A322" s="90"/>
      <c r="B322" s="78"/>
      <c r="C322" s="78"/>
      <c r="D322" s="78"/>
      <c r="E322" s="80"/>
      <c r="F322" s="79"/>
      <c r="G322" s="81"/>
      <c r="H322" s="40"/>
      <c r="I322" s="91"/>
      <c r="J322" s="91"/>
      <c r="K322" s="91"/>
      <c r="L322" s="81"/>
      <c r="M322" s="91"/>
      <c r="N322" s="81"/>
      <c r="O322" s="82"/>
      <c r="P322" s="41"/>
      <c r="Q322" s="83"/>
      <c r="R322" s="87"/>
      <c r="S322" s="87"/>
      <c r="T322" s="87"/>
      <c r="U322" s="87"/>
      <c r="V322" s="87"/>
      <c r="X322" s="457" t="s">
        <v>52</v>
      </c>
      <c r="Y322" s="458" t="s">
        <v>63</v>
      </c>
      <c r="Z322" s="480" t="s">
        <v>8</v>
      </c>
      <c r="AA322" s="480" t="s">
        <v>8</v>
      </c>
      <c r="AB322" s="550" t="s">
        <v>310</v>
      </c>
      <c r="AC322" s="460">
        <v>240</v>
      </c>
      <c r="AD322" s="686">
        <f>1330.6-650.6</f>
        <v>679.99999999999989</v>
      </c>
      <c r="AE322" s="643">
        <f>612.2-162.2</f>
        <v>450.00000000000006</v>
      </c>
      <c r="AF322" s="654">
        <f>700.7-AF324</f>
        <v>450.00000000000006</v>
      </c>
      <c r="AG322" s="181"/>
      <c r="AH322" s="181"/>
      <c r="AI322" s="147"/>
    </row>
    <row r="323" spans="1:35" ht="31.5" x14ac:dyDescent="0.25">
      <c r="A323" s="90"/>
      <c r="B323" s="499"/>
      <c r="C323" s="499"/>
      <c r="D323" s="499"/>
      <c r="E323" s="501"/>
      <c r="F323" s="500"/>
      <c r="G323" s="502"/>
      <c r="H323" s="40"/>
      <c r="I323" s="91"/>
      <c r="J323" s="91"/>
      <c r="K323" s="91"/>
      <c r="L323" s="502"/>
      <c r="M323" s="91"/>
      <c r="N323" s="502"/>
      <c r="O323" s="82"/>
      <c r="P323" s="41"/>
      <c r="Q323" s="503"/>
      <c r="R323" s="504"/>
      <c r="S323" s="504"/>
      <c r="T323" s="504"/>
      <c r="U323" s="504"/>
      <c r="V323" s="504"/>
      <c r="X323" s="457" t="s">
        <v>60</v>
      </c>
      <c r="Y323" s="458" t="s">
        <v>63</v>
      </c>
      <c r="Z323" s="480" t="s">
        <v>8</v>
      </c>
      <c r="AA323" s="480" t="s">
        <v>8</v>
      </c>
      <c r="AB323" s="550" t="s">
        <v>310</v>
      </c>
      <c r="AC323" s="460">
        <v>600</v>
      </c>
      <c r="AD323" s="686">
        <f>AD324</f>
        <v>650.6</v>
      </c>
      <c r="AE323" s="643">
        <f t="shared" ref="AE323:AF323" si="80">AE324</f>
        <v>162.19999999999999</v>
      </c>
      <c r="AF323" s="654">
        <f t="shared" si="80"/>
        <v>250.7</v>
      </c>
      <c r="AG323" s="512"/>
      <c r="AH323" s="512"/>
      <c r="AI323" s="508"/>
    </row>
    <row r="324" spans="1:35" x14ac:dyDescent="0.25">
      <c r="A324" s="90"/>
      <c r="B324" s="499"/>
      <c r="C324" s="499"/>
      <c r="D324" s="499"/>
      <c r="E324" s="501"/>
      <c r="F324" s="500"/>
      <c r="G324" s="502"/>
      <c r="H324" s="40"/>
      <c r="I324" s="91"/>
      <c r="J324" s="91"/>
      <c r="K324" s="91"/>
      <c r="L324" s="502"/>
      <c r="M324" s="91"/>
      <c r="N324" s="502"/>
      <c r="O324" s="82"/>
      <c r="P324" s="41"/>
      <c r="Q324" s="503"/>
      <c r="R324" s="504"/>
      <c r="S324" s="504"/>
      <c r="T324" s="504"/>
      <c r="U324" s="504"/>
      <c r="V324" s="504"/>
      <c r="X324" s="457" t="s">
        <v>61</v>
      </c>
      <c r="Y324" s="458" t="s">
        <v>63</v>
      </c>
      <c r="Z324" s="480" t="s">
        <v>8</v>
      </c>
      <c r="AA324" s="480" t="s">
        <v>8</v>
      </c>
      <c r="AB324" s="550" t="s">
        <v>310</v>
      </c>
      <c r="AC324" s="460">
        <v>610</v>
      </c>
      <c r="AD324" s="686">
        <v>650.6</v>
      </c>
      <c r="AE324" s="643">
        <v>162.19999999999999</v>
      </c>
      <c r="AF324" s="654">
        <v>250.7</v>
      </c>
      <c r="AG324" s="512"/>
      <c r="AH324" s="512"/>
      <c r="AI324" s="508"/>
    </row>
    <row r="325" spans="1:35" x14ac:dyDescent="0.25">
      <c r="A325" s="90"/>
      <c r="B325" s="78"/>
      <c r="C325" s="78"/>
      <c r="D325" s="78"/>
      <c r="E325" s="80"/>
      <c r="F325" s="79"/>
      <c r="G325" s="81"/>
      <c r="H325" s="40"/>
      <c r="I325" s="91"/>
      <c r="J325" s="91"/>
      <c r="K325" s="91"/>
      <c r="L325" s="81"/>
      <c r="M325" s="91"/>
      <c r="N325" s="81"/>
      <c r="O325" s="82"/>
      <c r="P325" s="41"/>
      <c r="Q325" s="83"/>
      <c r="R325" s="87"/>
      <c r="S325" s="87"/>
      <c r="T325" s="87"/>
      <c r="U325" s="87"/>
      <c r="V325" s="87"/>
      <c r="X325" s="457" t="s">
        <v>38</v>
      </c>
      <c r="Y325" s="458" t="s">
        <v>63</v>
      </c>
      <c r="Z325" s="459" t="s">
        <v>8</v>
      </c>
      <c r="AA325" s="459" t="s">
        <v>22</v>
      </c>
      <c r="AB325" s="549"/>
      <c r="AC325" s="460"/>
      <c r="AD325" s="686">
        <f>AD327</f>
        <v>2960</v>
      </c>
      <c r="AE325" s="643">
        <f>AE327</f>
        <v>3040</v>
      </c>
      <c r="AF325" s="654">
        <f>AF327</f>
        <v>3060</v>
      </c>
      <c r="AG325" s="181"/>
      <c r="AH325" s="181"/>
      <c r="AI325" s="147"/>
    </row>
    <row r="326" spans="1:35" x14ac:dyDescent="0.25">
      <c r="A326" s="90"/>
      <c r="B326" s="78"/>
      <c r="C326" s="78"/>
      <c r="D326" s="78"/>
      <c r="E326" s="80"/>
      <c r="F326" s="79"/>
      <c r="G326" s="81"/>
      <c r="H326" s="40"/>
      <c r="I326" s="91"/>
      <c r="J326" s="91"/>
      <c r="K326" s="91"/>
      <c r="L326" s="81"/>
      <c r="M326" s="91"/>
      <c r="N326" s="81"/>
      <c r="O326" s="82"/>
      <c r="P326" s="41"/>
      <c r="Q326" s="83"/>
      <c r="R326" s="87"/>
      <c r="S326" s="87"/>
      <c r="T326" s="87"/>
      <c r="U326" s="87"/>
      <c r="V326" s="87"/>
      <c r="X326" s="463" t="s">
        <v>292</v>
      </c>
      <c r="Y326" s="458" t="s">
        <v>63</v>
      </c>
      <c r="Z326" s="459" t="s">
        <v>8</v>
      </c>
      <c r="AA326" s="459" t="s">
        <v>22</v>
      </c>
      <c r="AB326" s="550" t="s">
        <v>109</v>
      </c>
      <c r="AC326" s="460"/>
      <c r="AD326" s="686">
        <f t="shared" ref="AD326:AF329" si="81">AD327</f>
        <v>2960</v>
      </c>
      <c r="AE326" s="643">
        <f t="shared" si="81"/>
        <v>3040</v>
      </c>
      <c r="AF326" s="654">
        <f t="shared" si="81"/>
        <v>3060</v>
      </c>
      <c r="AG326" s="181"/>
      <c r="AH326" s="181"/>
      <c r="AI326" s="147"/>
    </row>
    <row r="327" spans="1:35" x14ac:dyDescent="0.25">
      <c r="A327" s="90"/>
      <c r="B327" s="78"/>
      <c r="C327" s="78"/>
      <c r="D327" s="78"/>
      <c r="E327" s="80"/>
      <c r="F327" s="79"/>
      <c r="G327" s="81"/>
      <c r="H327" s="40"/>
      <c r="I327" s="91"/>
      <c r="J327" s="91"/>
      <c r="K327" s="91"/>
      <c r="L327" s="73"/>
      <c r="M327" s="91"/>
      <c r="N327" s="73"/>
      <c r="O327" s="82"/>
      <c r="P327" s="41"/>
      <c r="Q327" s="83"/>
      <c r="R327" s="87"/>
      <c r="S327" s="87"/>
      <c r="T327" s="87"/>
      <c r="U327" s="87"/>
      <c r="V327" s="87"/>
      <c r="X327" s="463" t="s">
        <v>296</v>
      </c>
      <c r="Y327" s="458" t="s">
        <v>63</v>
      </c>
      <c r="Z327" s="459" t="s">
        <v>8</v>
      </c>
      <c r="AA327" s="459" t="s">
        <v>22</v>
      </c>
      <c r="AB327" s="550" t="s">
        <v>110</v>
      </c>
      <c r="AC327" s="460"/>
      <c r="AD327" s="686">
        <f t="shared" si="81"/>
        <v>2960</v>
      </c>
      <c r="AE327" s="643">
        <f t="shared" si="81"/>
        <v>3040</v>
      </c>
      <c r="AF327" s="654">
        <f t="shared" si="81"/>
        <v>3060</v>
      </c>
      <c r="AG327" s="181"/>
      <c r="AH327" s="181"/>
      <c r="AI327" s="147"/>
    </row>
    <row r="328" spans="1:35" x14ac:dyDescent="0.25">
      <c r="A328" s="90"/>
      <c r="B328" s="78"/>
      <c r="C328" s="78"/>
      <c r="D328" s="78"/>
      <c r="E328" s="80"/>
      <c r="F328" s="79"/>
      <c r="G328" s="81"/>
      <c r="H328" s="40"/>
      <c r="I328" s="91"/>
      <c r="J328" s="91"/>
      <c r="K328" s="91"/>
      <c r="L328" s="73"/>
      <c r="M328" s="91"/>
      <c r="N328" s="73"/>
      <c r="O328" s="82"/>
      <c r="P328" s="41"/>
      <c r="Q328" s="83"/>
      <c r="R328" s="87"/>
      <c r="S328" s="87"/>
      <c r="T328" s="87"/>
      <c r="U328" s="87"/>
      <c r="V328" s="87"/>
      <c r="X328" s="677" t="s">
        <v>504</v>
      </c>
      <c r="Y328" s="458" t="s">
        <v>63</v>
      </c>
      <c r="Z328" s="459" t="s">
        <v>8</v>
      </c>
      <c r="AA328" s="459" t="s">
        <v>22</v>
      </c>
      <c r="AB328" s="550" t="s">
        <v>503</v>
      </c>
      <c r="AC328" s="460"/>
      <c r="AD328" s="686">
        <f t="shared" si="81"/>
        <v>2960</v>
      </c>
      <c r="AE328" s="643">
        <f t="shared" si="81"/>
        <v>3040</v>
      </c>
      <c r="AF328" s="654">
        <f t="shared" si="81"/>
        <v>3060</v>
      </c>
      <c r="AG328" s="181"/>
      <c r="AH328" s="181"/>
      <c r="AI328" s="147"/>
    </row>
    <row r="329" spans="1:35" x14ac:dyDescent="0.25">
      <c r="A329" s="90"/>
      <c r="B329" s="78"/>
      <c r="C329" s="78"/>
      <c r="D329" s="78"/>
      <c r="E329" s="80"/>
      <c r="F329" s="79"/>
      <c r="G329" s="81"/>
      <c r="H329" s="40"/>
      <c r="I329" s="91"/>
      <c r="J329" s="91"/>
      <c r="K329" s="91"/>
      <c r="L329" s="73"/>
      <c r="M329" s="91"/>
      <c r="N329" s="73"/>
      <c r="O329" s="82"/>
      <c r="P329" s="41"/>
      <c r="Q329" s="83"/>
      <c r="R329" s="87"/>
      <c r="S329" s="87"/>
      <c r="T329" s="87"/>
      <c r="U329" s="87"/>
      <c r="V329" s="87"/>
      <c r="X329" s="471" t="s">
        <v>297</v>
      </c>
      <c r="Y329" s="458" t="s">
        <v>63</v>
      </c>
      <c r="Z329" s="459" t="s">
        <v>8</v>
      </c>
      <c r="AA329" s="459" t="s">
        <v>22</v>
      </c>
      <c r="AB329" s="550" t="s">
        <v>505</v>
      </c>
      <c r="AC329" s="460"/>
      <c r="AD329" s="686">
        <f t="shared" si="81"/>
        <v>2960</v>
      </c>
      <c r="AE329" s="643">
        <f t="shared" si="81"/>
        <v>3040</v>
      </c>
      <c r="AF329" s="654">
        <f t="shared" si="81"/>
        <v>3060</v>
      </c>
      <c r="AG329" s="181"/>
      <c r="AH329" s="181"/>
      <c r="AI329" s="147"/>
    </row>
    <row r="330" spans="1:35" ht="47.25" x14ac:dyDescent="0.25">
      <c r="A330" s="90"/>
      <c r="B330" s="78"/>
      <c r="C330" s="78"/>
      <c r="D330" s="78"/>
      <c r="E330" s="80"/>
      <c r="F330" s="79"/>
      <c r="G330" s="81"/>
      <c r="H330" s="40"/>
      <c r="I330" s="91"/>
      <c r="J330" s="91"/>
      <c r="K330" s="91"/>
      <c r="L330" s="73"/>
      <c r="M330" s="91"/>
      <c r="N330" s="73"/>
      <c r="O330" s="82"/>
      <c r="P330" s="41"/>
      <c r="Q330" s="83"/>
      <c r="R330" s="87"/>
      <c r="S330" s="87"/>
      <c r="T330" s="87"/>
      <c r="U330" s="87"/>
      <c r="V330" s="87"/>
      <c r="X330" s="471" t="s">
        <v>317</v>
      </c>
      <c r="Y330" s="458" t="s">
        <v>63</v>
      </c>
      <c r="Z330" s="459" t="s">
        <v>8</v>
      </c>
      <c r="AA330" s="459" t="s">
        <v>22</v>
      </c>
      <c r="AB330" s="550" t="s">
        <v>506</v>
      </c>
      <c r="AC330" s="460"/>
      <c r="AD330" s="686">
        <f>AD333+AD331</f>
        <v>2960</v>
      </c>
      <c r="AE330" s="643">
        <f>AE333+AE331</f>
        <v>3040</v>
      </c>
      <c r="AF330" s="654">
        <f>AF333+AF331</f>
        <v>3060</v>
      </c>
      <c r="AG330" s="181"/>
      <c r="AH330" s="181"/>
      <c r="AI330" s="147"/>
    </row>
    <row r="331" spans="1:35" x14ac:dyDescent="0.25">
      <c r="A331" s="90"/>
      <c r="B331" s="78"/>
      <c r="C331" s="78"/>
      <c r="D331" s="78"/>
      <c r="E331" s="80"/>
      <c r="F331" s="79"/>
      <c r="G331" s="81"/>
      <c r="H331" s="40"/>
      <c r="I331" s="91"/>
      <c r="J331" s="91"/>
      <c r="K331" s="91"/>
      <c r="L331" s="73"/>
      <c r="M331" s="91"/>
      <c r="N331" s="73"/>
      <c r="O331" s="82"/>
      <c r="P331" s="41"/>
      <c r="Q331" s="83"/>
      <c r="R331" s="87"/>
      <c r="S331" s="87"/>
      <c r="T331" s="87"/>
      <c r="U331" s="87"/>
      <c r="V331" s="87"/>
      <c r="X331" s="667" t="s">
        <v>120</v>
      </c>
      <c r="Y331" s="458" t="s">
        <v>63</v>
      </c>
      <c r="Z331" s="459" t="s">
        <v>8</v>
      </c>
      <c r="AA331" s="459" t="s">
        <v>22</v>
      </c>
      <c r="AB331" s="550" t="s">
        <v>506</v>
      </c>
      <c r="AC331" s="460">
        <v>200</v>
      </c>
      <c r="AD331" s="686">
        <f>AD332</f>
        <v>2700</v>
      </c>
      <c r="AE331" s="643">
        <f>AE332</f>
        <v>2820</v>
      </c>
      <c r="AF331" s="654">
        <f>AF332</f>
        <v>2840</v>
      </c>
      <c r="AG331" s="181"/>
      <c r="AH331" s="181"/>
      <c r="AI331" s="147"/>
    </row>
    <row r="332" spans="1:35" ht="31.5" x14ac:dyDescent="0.25">
      <c r="A332" s="90"/>
      <c r="B332" s="78"/>
      <c r="C332" s="78"/>
      <c r="D332" s="78"/>
      <c r="E332" s="80"/>
      <c r="F332" s="79"/>
      <c r="G332" s="81"/>
      <c r="H332" s="40"/>
      <c r="I332" s="91"/>
      <c r="J332" s="91"/>
      <c r="K332" s="91"/>
      <c r="L332" s="73"/>
      <c r="M332" s="91"/>
      <c r="N332" s="73"/>
      <c r="O332" s="82"/>
      <c r="P332" s="41"/>
      <c r="Q332" s="83"/>
      <c r="R332" s="87"/>
      <c r="S332" s="87"/>
      <c r="T332" s="87"/>
      <c r="U332" s="87"/>
      <c r="V332" s="87"/>
      <c r="X332" s="667" t="s">
        <v>52</v>
      </c>
      <c r="Y332" s="458" t="s">
        <v>63</v>
      </c>
      <c r="Z332" s="459" t="s">
        <v>8</v>
      </c>
      <c r="AA332" s="459" t="s">
        <v>22</v>
      </c>
      <c r="AB332" s="550" t="s">
        <v>506</v>
      </c>
      <c r="AC332" s="460">
        <v>240</v>
      </c>
      <c r="AD332" s="686">
        <v>2700</v>
      </c>
      <c r="AE332" s="643">
        <f>2650+170</f>
        <v>2820</v>
      </c>
      <c r="AF332" s="654">
        <f>2670+170</f>
        <v>2840</v>
      </c>
      <c r="AG332" s="181"/>
      <c r="AH332" s="181"/>
      <c r="AI332" s="147"/>
    </row>
    <row r="333" spans="1:35" x14ac:dyDescent="0.25">
      <c r="A333" s="90"/>
      <c r="B333" s="78"/>
      <c r="C333" s="78"/>
      <c r="D333" s="78"/>
      <c r="E333" s="80"/>
      <c r="F333" s="79"/>
      <c r="G333" s="81"/>
      <c r="H333" s="40"/>
      <c r="I333" s="91"/>
      <c r="J333" s="91"/>
      <c r="K333" s="91"/>
      <c r="L333" s="73"/>
      <c r="M333" s="91"/>
      <c r="N333" s="73"/>
      <c r="O333" s="82"/>
      <c r="P333" s="41"/>
      <c r="Q333" s="83"/>
      <c r="R333" s="87"/>
      <c r="S333" s="87"/>
      <c r="T333" s="87"/>
      <c r="U333" s="87"/>
      <c r="V333" s="87"/>
      <c r="X333" s="457" t="s">
        <v>97</v>
      </c>
      <c r="Y333" s="458" t="s">
        <v>63</v>
      </c>
      <c r="Z333" s="459" t="s">
        <v>8</v>
      </c>
      <c r="AA333" s="459" t="s">
        <v>22</v>
      </c>
      <c r="AB333" s="550" t="s">
        <v>506</v>
      </c>
      <c r="AC333" s="460">
        <v>300</v>
      </c>
      <c r="AD333" s="686">
        <f>AD334</f>
        <v>260</v>
      </c>
      <c r="AE333" s="643">
        <f>AE334</f>
        <v>220</v>
      </c>
      <c r="AF333" s="654">
        <f>AF334</f>
        <v>220</v>
      </c>
      <c r="AG333" s="181"/>
      <c r="AH333" s="181"/>
      <c r="AI333" s="147"/>
    </row>
    <row r="334" spans="1:35" x14ac:dyDescent="0.25">
      <c r="A334" s="90"/>
      <c r="B334" s="78"/>
      <c r="C334" s="78"/>
      <c r="D334" s="78"/>
      <c r="E334" s="80"/>
      <c r="F334" s="79"/>
      <c r="G334" s="81"/>
      <c r="H334" s="40"/>
      <c r="I334" s="91"/>
      <c r="J334" s="91"/>
      <c r="K334" s="91"/>
      <c r="L334" s="73"/>
      <c r="M334" s="91"/>
      <c r="N334" s="73"/>
      <c r="O334" s="82"/>
      <c r="P334" s="41"/>
      <c r="Q334" s="83"/>
      <c r="R334" s="87"/>
      <c r="S334" s="87"/>
      <c r="T334" s="87"/>
      <c r="U334" s="87"/>
      <c r="V334" s="87"/>
      <c r="X334" s="457" t="s">
        <v>40</v>
      </c>
      <c r="Y334" s="458" t="s">
        <v>63</v>
      </c>
      <c r="Z334" s="459" t="s">
        <v>8</v>
      </c>
      <c r="AA334" s="459" t="s">
        <v>22</v>
      </c>
      <c r="AB334" s="550" t="s">
        <v>506</v>
      </c>
      <c r="AC334" s="460">
        <v>320</v>
      </c>
      <c r="AD334" s="686">
        <v>260</v>
      </c>
      <c r="AE334" s="643">
        <v>220</v>
      </c>
      <c r="AF334" s="654">
        <v>220</v>
      </c>
      <c r="AG334" s="181"/>
      <c r="AH334" s="181"/>
      <c r="AI334" s="147"/>
    </row>
    <row r="335" spans="1:35" s="77" customFormat="1" ht="18.75" x14ac:dyDescent="0.3">
      <c r="A335" s="68"/>
      <c r="B335" s="69"/>
      <c r="C335" s="71"/>
      <c r="D335" s="72"/>
      <c r="E335" s="72"/>
      <c r="F335" s="72"/>
      <c r="G335" s="73"/>
      <c r="H335" s="73"/>
      <c r="I335" s="73"/>
      <c r="J335" s="73"/>
      <c r="K335" s="73"/>
      <c r="L335" s="125"/>
      <c r="M335" s="73"/>
      <c r="N335" s="73"/>
      <c r="O335" s="74"/>
      <c r="P335" s="73"/>
      <c r="Q335" s="75"/>
      <c r="R335" s="95"/>
      <c r="S335" s="95"/>
      <c r="T335" s="95"/>
      <c r="U335" s="95"/>
      <c r="V335" s="95"/>
      <c r="W335" s="95"/>
      <c r="X335" s="666" t="s">
        <v>21</v>
      </c>
      <c r="Y335" s="454" t="s">
        <v>63</v>
      </c>
      <c r="Z335" s="477" t="s">
        <v>16</v>
      </c>
      <c r="AA335" s="548"/>
      <c r="AB335" s="547"/>
      <c r="AC335" s="482"/>
      <c r="AD335" s="685">
        <f t="shared" ref="AD335:AF335" si="82">AD336</f>
        <v>177568.19999999998</v>
      </c>
      <c r="AE335" s="642">
        <f t="shared" si="82"/>
        <v>167750.5</v>
      </c>
      <c r="AF335" s="653">
        <f t="shared" si="82"/>
        <v>153265.90000000002</v>
      </c>
      <c r="AG335" s="206"/>
      <c r="AH335" s="206"/>
      <c r="AI335" s="147"/>
    </row>
    <row r="336" spans="1:35" s="103" customFormat="1" x14ac:dyDescent="0.25">
      <c r="A336" s="47"/>
      <c r="B336" s="78"/>
      <c r="C336" s="79"/>
      <c r="D336" s="79"/>
      <c r="E336" s="80"/>
      <c r="F336" s="80"/>
      <c r="G336" s="81"/>
      <c r="H336" s="81"/>
      <c r="I336" s="81"/>
      <c r="J336" s="81"/>
      <c r="K336" s="81"/>
      <c r="L336" s="73"/>
      <c r="M336" s="81"/>
      <c r="N336" s="73"/>
      <c r="O336" s="92"/>
      <c r="P336" s="81"/>
      <c r="Q336" s="83"/>
      <c r="R336" s="87"/>
      <c r="S336" s="87"/>
      <c r="T336" s="87"/>
      <c r="U336" s="87"/>
      <c r="V336" s="87"/>
      <c r="W336" s="87"/>
      <c r="X336" s="457" t="s">
        <v>64</v>
      </c>
      <c r="Y336" s="458" t="s">
        <v>63</v>
      </c>
      <c r="Z336" s="459" t="s">
        <v>16</v>
      </c>
      <c r="AA336" s="459" t="s">
        <v>29</v>
      </c>
      <c r="AB336" s="549"/>
      <c r="AC336" s="488"/>
      <c r="AD336" s="686">
        <f>AD337+AD376</f>
        <v>177568.19999999998</v>
      </c>
      <c r="AE336" s="643">
        <f>AE337+AE376</f>
        <v>167750.5</v>
      </c>
      <c r="AF336" s="654">
        <f>AF337+AF376</f>
        <v>153265.90000000002</v>
      </c>
      <c r="AG336" s="181"/>
      <c r="AH336" s="181"/>
      <c r="AI336" s="147"/>
    </row>
    <row r="337" spans="1:35" s="103" customFormat="1" x14ac:dyDescent="0.25">
      <c r="A337" s="47"/>
      <c r="B337" s="78"/>
      <c r="C337" s="79"/>
      <c r="D337" s="79"/>
      <c r="E337" s="80"/>
      <c r="F337" s="80"/>
      <c r="G337" s="81"/>
      <c r="H337" s="81"/>
      <c r="I337" s="81"/>
      <c r="J337" s="81"/>
      <c r="K337" s="81"/>
      <c r="L337" s="81"/>
      <c r="M337" s="81"/>
      <c r="N337" s="81"/>
      <c r="O337" s="92"/>
      <c r="P337" s="81"/>
      <c r="Q337" s="83"/>
      <c r="R337" s="87"/>
      <c r="S337" s="87"/>
      <c r="T337" s="87"/>
      <c r="U337" s="87"/>
      <c r="V337" s="87"/>
      <c r="W337" s="87"/>
      <c r="X337" s="465" t="s">
        <v>573</v>
      </c>
      <c r="Y337" s="458" t="s">
        <v>63</v>
      </c>
      <c r="Z337" s="459" t="s">
        <v>16</v>
      </c>
      <c r="AA337" s="459" t="s">
        <v>29</v>
      </c>
      <c r="AB337" s="550" t="s">
        <v>114</v>
      </c>
      <c r="AC337" s="488"/>
      <c r="AD337" s="686">
        <f>AD338+AD343+AD354</f>
        <v>158930.9</v>
      </c>
      <c r="AE337" s="643">
        <f>AE338+AE343+AE354</f>
        <v>146278.5</v>
      </c>
      <c r="AF337" s="654">
        <f>AF338+AF343+AF354</f>
        <v>130913.90000000001</v>
      </c>
      <c r="AG337" s="181"/>
      <c r="AH337" s="181"/>
      <c r="AI337" s="147"/>
    </row>
    <row r="338" spans="1:35" s="103" customFormat="1" x14ac:dyDescent="0.25">
      <c r="A338" s="47"/>
      <c r="B338" s="78"/>
      <c r="C338" s="79"/>
      <c r="D338" s="79"/>
      <c r="E338" s="80"/>
      <c r="F338" s="80"/>
      <c r="G338" s="81"/>
      <c r="H338" s="81"/>
      <c r="I338" s="81"/>
      <c r="J338" s="81"/>
      <c r="K338" s="81"/>
      <c r="L338" s="73"/>
      <c r="M338" s="81"/>
      <c r="N338" s="73"/>
      <c r="O338" s="92"/>
      <c r="P338" s="81"/>
      <c r="Q338" s="83"/>
      <c r="R338" s="87"/>
      <c r="S338" s="87"/>
      <c r="T338" s="87"/>
      <c r="U338" s="87"/>
      <c r="V338" s="87"/>
      <c r="W338" s="87"/>
      <c r="X338" s="465" t="s">
        <v>499</v>
      </c>
      <c r="Y338" s="458" t="s">
        <v>63</v>
      </c>
      <c r="Z338" s="459" t="s">
        <v>16</v>
      </c>
      <c r="AA338" s="459" t="s">
        <v>29</v>
      </c>
      <c r="AB338" s="550" t="s">
        <v>313</v>
      </c>
      <c r="AC338" s="488"/>
      <c r="AD338" s="686">
        <f>AD339</f>
        <v>30548.6</v>
      </c>
      <c r="AE338" s="643">
        <f t="shared" ref="AE338:AF338" si="83">AE339</f>
        <v>29355.8</v>
      </c>
      <c r="AF338" s="654">
        <f t="shared" si="83"/>
        <v>29511.7</v>
      </c>
      <c r="AG338" s="181"/>
      <c r="AH338" s="181"/>
      <c r="AI338" s="147"/>
    </row>
    <row r="339" spans="1:35" s="103" customFormat="1" x14ac:dyDescent="0.25">
      <c r="A339" s="47"/>
      <c r="B339" s="78"/>
      <c r="C339" s="79"/>
      <c r="D339" s="79"/>
      <c r="E339" s="80"/>
      <c r="F339" s="80"/>
      <c r="G339" s="81"/>
      <c r="H339" s="81"/>
      <c r="I339" s="81"/>
      <c r="J339" s="81"/>
      <c r="K339" s="81"/>
      <c r="L339" s="73"/>
      <c r="M339" s="81"/>
      <c r="N339" s="73"/>
      <c r="O339" s="92"/>
      <c r="P339" s="81"/>
      <c r="Q339" s="83"/>
      <c r="R339" s="87"/>
      <c r="S339" s="87"/>
      <c r="T339" s="87"/>
      <c r="U339" s="87"/>
      <c r="V339" s="87"/>
      <c r="W339" s="87"/>
      <c r="X339" s="465" t="s">
        <v>314</v>
      </c>
      <c r="Y339" s="458" t="s">
        <v>63</v>
      </c>
      <c r="Z339" s="459" t="s">
        <v>16</v>
      </c>
      <c r="AA339" s="459" t="s">
        <v>29</v>
      </c>
      <c r="AB339" s="550" t="s">
        <v>315</v>
      </c>
      <c r="AC339" s="488"/>
      <c r="AD339" s="686">
        <f t="shared" ref="AD339:AF339" si="84">AD340</f>
        <v>30548.6</v>
      </c>
      <c r="AE339" s="643">
        <f t="shared" si="84"/>
        <v>29355.8</v>
      </c>
      <c r="AF339" s="654">
        <f t="shared" si="84"/>
        <v>29511.7</v>
      </c>
      <c r="AG339" s="181"/>
      <c r="AH339" s="181"/>
      <c r="AI339" s="147"/>
    </row>
    <row r="340" spans="1:35" s="103" customFormat="1" ht="31.5" x14ac:dyDescent="0.25">
      <c r="A340" s="47"/>
      <c r="B340" s="78"/>
      <c r="C340" s="79"/>
      <c r="D340" s="79"/>
      <c r="E340" s="80"/>
      <c r="F340" s="80"/>
      <c r="G340" s="81"/>
      <c r="H340" s="81"/>
      <c r="I340" s="81"/>
      <c r="J340" s="81"/>
      <c r="K340" s="81"/>
      <c r="L340" s="73"/>
      <c r="M340" s="81"/>
      <c r="N340" s="73"/>
      <c r="O340" s="92"/>
      <c r="P340" s="81"/>
      <c r="Q340" s="83"/>
      <c r="R340" s="87"/>
      <c r="S340" s="87"/>
      <c r="T340" s="87"/>
      <c r="U340" s="87"/>
      <c r="V340" s="87"/>
      <c r="W340" s="87"/>
      <c r="X340" s="678" t="s">
        <v>252</v>
      </c>
      <c r="Y340" s="458" t="s">
        <v>63</v>
      </c>
      <c r="Z340" s="459" t="s">
        <v>16</v>
      </c>
      <c r="AA340" s="459" t="s">
        <v>29</v>
      </c>
      <c r="AB340" s="550" t="s">
        <v>253</v>
      </c>
      <c r="AC340" s="488"/>
      <c r="AD340" s="686">
        <f t="shared" ref="AD340:AF341" si="85">AD341</f>
        <v>30548.6</v>
      </c>
      <c r="AE340" s="643">
        <f t="shared" si="85"/>
        <v>29355.8</v>
      </c>
      <c r="AF340" s="654">
        <f t="shared" si="85"/>
        <v>29511.7</v>
      </c>
      <c r="AG340" s="181"/>
      <c r="AH340" s="181"/>
      <c r="AI340" s="147"/>
    </row>
    <row r="341" spans="1:35" s="103" customFormat="1" ht="31.5" x14ac:dyDescent="0.25">
      <c r="A341" s="47"/>
      <c r="B341" s="78"/>
      <c r="C341" s="79"/>
      <c r="D341" s="79"/>
      <c r="E341" s="80"/>
      <c r="F341" s="80"/>
      <c r="G341" s="81"/>
      <c r="H341" s="81"/>
      <c r="I341" s="81"/>
      <c r="J341" s="81"/>
      <c r="K341" s="81"/>
      <c r="L341" s="73"/>
      <c r="M341" s="81"/>
      <c r="N341" s="73"/>
      <c r="O341" s="92"/>
      <c r="P341" s="81"/>
      <c r="Q341" s="83"/>
      <c r="R341" s="87"/>
      <c r="S341" s="87"/>
      <c r="T341" s="87"/>
      <c r="U341" s="87"/>
      <c r="V341" s="87"/>
      <c r="W341" s="87"/>
      <c r="X341" s="457" t="s">
        <v>60</v>
      </c>
      <c r="Y341" s="458" t="s">
        <v>63</v>
      </c>
      <c r="Z341" s="459" t="s">
        <v>16</v>
      </c>
      <c r="AA341" s="459" t="s">
        <v>29</v>
      </c>
      <c r="AB341" s="550" t="s">
        <v>253</v>
      </c>
      <c r="AC341" s="460">
        <v>600</v>
      </c>
      <c r="AD341" s="686">
        <f t="shared" si="85"/>
        <v>30548.6</v>
      </c>
      <c r="AE341" s="643">
        <f t="shared" si="85"/>
        <v>29355.8</v>
      </c>
      <c r="AF341" s="654">
        <f t="shared" si="85"/>
        <v>29511.7</v>
      </c>
      <c r="AG341" s="181"/>
      <c r="AH341" s="181"/>
      <c r="AI341" s="147"/>
    </row>
    <row r="342" spans="1:35" s="103" customFormat="1" x14ac:dyDescent="0.25">
      <c r="A342" s="47"/>
      <c r="B342" s="78"/>
      <c r="C342" s="79"/>
      <c r="D342" s="79"/>
      <c r="E342" s="80"/>
      <c r="F342" s="80"/>
      <c r="G342" s="81"/>
      <c r="H342" s="81"/>
      <c r="I342" s="81"/>
      <c r="J342" s="81"/>
      <c r="K342" s="81"/>
      <c r="L342" s="73"/>
      <c r="M342" s="81"/>
      <c r="N342" s="73"/>
      <c r="O342" s="92"/>
      <c r="P342" s="81"/>
      <c r="Q342" s="83"/>
      <c r="R342" s="87"/>
      <c r="S342" s="87"/>
      <c r="T342" s="87"/>
      <c r="U342" s="87"/>
      <c r="V342" s="87"/>
      <c r="W342" s="87"/>
      <c r="X342" s="457" t="s">
        <v>61</v>
      </c>
      <c r="Y342" s="458" t="s">
        <v>63</v>
      </c>
      <c r="Z342" s="459" t="s">
        <v>16</v>
      </c>
      <c r="AA342" s="459" t="s">
        <v>29</v>
      </c>
      <c r="AB342" s="550" t="s">
        <v>253</v>
      </c>
      <c r="AC342" s="460">
        <v>610</v>
      </c>
      <c r="AD342" s="688">
        <v>30548.6</v>
      </c>
      <c r="AE342" s="645">
        <v>29355.8</v>
      </c>
      <c r="AF342" s="655">
        <v>29511.7</v>
      </c>
      <c r="AG342" s="207"/>
      <c r="AH342" s="207"/>
      <c r="AI342" s="147"/>
    </row>
    <row r="343" spans="1:35" s="103" customFormat="1" x14ac:dyDescent="0.25">
      <c r="A343" s="47"/>
      <c r="B343" s="78"/>
      <c r="C343" s="79"/>
      <c r="D343" s="79"/>
      <c r="E343" s="80"/>
      <c r="F343" s="80"/>
      <c r="G343" s="81"/>
      <c r="H343" s="81"/>
      <c r="I343" s="81"/>
      <c r="J343" s="81"/>
      <c r="K343" s="81"/>
      <c r="L343" s="73"/>
      <c r="M343" s="81"/>
      <c r="N343" s="73"/>
      <c r="O343" s="92"/>
      <c r="P343" s="81"/>
      <c r="Q343" s="83"/>
      <c r="R343" s="87"/>
      <c r="S343" s="87"/>
      <c r="T343" s="87"/>
      <c r="U343" s="87"/>
      <c r="V343" s="87"/>
      <c r="W343" s="87"/>
      <c r="X343" s="465" t="s">
        <v>491</v>
      </c>
      <c r="Y343" s="458" t="s">
        <v>63</v>
      </c>
      <c r="Z343" s="459" t="s">
        <v>16</v>
      </c>
      <c r="AA343" s="459" t="s">
        <v>29</v>
      </c>
      <c r="AB343" s="550" t="s">
        <v>140</v>
      </c>
      <c r="AC343" s="580"/>
      <c r="AD343" s="688">
        <f>AD344</f>
        <v>38268.299999999996</v>
      </c>
      <c r="AE343" s="645">
        <f t="shared" ref="AE343:AF343" si="86">AE344</f>
        <v>37183.199999999997</v>
      </c>
      <c r="AF343" s="655">
        <f t="shared" si="86"/>
        <v>37369.700000000004</v>
      </c>
      <c r="AG343" s="207"/>
      <c r="AH343" s="207"/>
      <c r="AI343" s="147"/>
    </row>
    <row r="344" spans="1:35" s="103" customFormat="1" ht="31.5" x14ac:dyDescent="0.25">
      <c r="A344" s="47"/>
      <c r="B344" s="78"/>
      <c r="C344" s="79"/>
      <c r="D344" s="79"/>
      <c r="E344" s="80"/>
      <c r="F344" s="80"/>
      <c r="G344" s="81"/>
      <c r="H344" s="81"/>
      <c r="I344" s="81"/>
      <c r="J344" s="81"/>
      <c r="K344" s="81"/>
      <c r="L344" s="73"/>
      <c r="M344" s="81"/>
      <c r="N344" s="73"/>
      <c r="O344" s="92"/>
      <c r="P344" s="81"/>
      <c r="Q344" s="83"/>
      <c r="R344" s="87"/>
      <c r="S344" s="87"/>
      <c r="T344" s="87"/>
      <c r="U344" s="87"/>
      <c r="V344" s="87"/>
      <c r="W344" s="87"/>
      <c r="X344" s="465" t="s">
        <v>254</v>
      </c>
      <c r="Y344" s="458" t="s">
        <v>63</v>
      </c>
      <c r="Z344" s="459" t="s">
        <v>16</v>
      </c>
      <c r="AA344" s="459" t="s">
        <v>29</v>
      </c>
      <c r="AB344" s="550" t="s">
        <v>141</v>
      </c>
      <c r="AC344" s="460"/>
      <c r="AD344" s="686">
        <f>AD345+AD348+AD351</f>
        <v>38268.299999999996</v>
      </c>
      <c r="AE344" s="643">
        <f>AE345+AE348+AE351</f>
        <v>37183.199999999997</v>
      </c>
      <c r="AF344" s="654">
        <f>AF345+AF348+AF351</f>
        <v>37369.700000000004</v>
      </c>
      <c r="AG344" s="181"/>
      <c r="AH344" s="181"/>
      <c r="AI344" s="147"/>
    </row>
    <row r="345" spans="1:35" s="103" customFormat="1" ht="31.5" x14ac:dyDescent="0.25">
      <c r="A345" s="47"/>
      <c r="B345" s="78"/>
      <c r="C345" s="79"/>
      <c r="D345" s="79"/>
      <c r="E345" s="80"/>
      <c r="F345" s="80"/>
      <c r="G345" s="81"/>
      <c r="H345" s="81"/>
      <c r="I345" s="81"/>
      <c r="J345" s="81"/>
      <c r="K345" s="81"/>
      <c r="L345" s="73"/>
      <c r="M345" s="81"/>
      <c r="N345" s="73"/>
      <c r="O345" s="92"/>
      <c r="P345" s="81"/>
      <c r="Q345" s="83"/>
      <c r="R345" s="87"/>
      <c r="S345" s="87"/>
      <c r="T345" s="87"/>
      <c r="U345" s="87"/>
      <c r="V345" s="87"/>
      <c r="W345" s="87"/>
      <c r="X345" s="678" t="s">
        <v>757</v>
      </c>
      <c r="Y345" s="458" t="s">
        <v>63</v>
      </c>
      <c r="Z345" s="459" t="s">
        <v>16</v>
      </c>
      <c r="AA345" s="459" t="s">
        <v>29</v>
      </c>
      <c r="AB345" s="550" t="s">
        <v>255</v>
      </c>
      <c r="AC345" s="460"/>
      <c r="AD345" s="686">
        <f t="shared" ref="AD345:AF346" si="87">AD346</f>
        <v>1000</v>
      </c>
      <c r="AE345" s="643">
        <f t="shared" si="87"/>
        <v>1000</v>
      </c>
      <c r="AF345" s="654">
        <f t="shared" si="87"/>
        <v>1000</v>
      </c>
      <c r="AG345" s="181"/>
      <c r="AH345" s="181"/>
      <c r="AI345" s="147"/>
    </row>
    <row r="346" spans="1:35" s="103" customFormat="1" ht="31.5" x14ac:dyDescent="0.25">
      <c r="A346" s="47"/>
      <c r="B346" s="78"/>
      <c r="C346" s="79"/>
      <c r="D346" s="79"/>
      <c r="E346" s="80"/>
      <c r="F346" s="80"/>
      <c r="G346" s="81"/>
      <c r="H346" s="81"/>
      <c r="I346" s="81"/>
      <c r="J346" s="81"/>
      <c r="K346" s="81"/>
      <c r="L346" s="73"/>
      <c r="M346" s="81"/>
      <c r="N346" s="73"/>
      <c r="O346" s="92"/>
      <c r="P346" s="81"/>
      <c r="Q346" s="83"/>
      <c r="R346" s="87"/>
      <c r="S346" s="87"/>
      <c r="T346" s="87"/>
      <c r="U346" s="87"/>
      <c r="V346" s="87"/>
      <c r="W346" s="87"/>
      <c r="X346" s="457" t="s">
        <v>60</v>
      </c>
      <c r="Y346" s="458" t="s">
        <v>63</v>
      </c>
      <c r="Z346" s="459" t="s">
        <v>16</v>
      </c>
      <c r="AA346" s="459" t="s">
        <v>29</v>
      </c>
      <c r="AB346" s="550" t="s">
        <v>255</v>
      </c>
      <c r="AC346" s="460">
        <v>600</v>
      </c>
      <c r="AD346" s="686">
        <f t="shared" si="87"/>
        <v>1000</v>
      </c>
      <c r="AE346" s="643">
        <f t="shared" si="87"/>
        <v>1000</v>
      </c>
      <c r="AF346" s="654">
        <f t="shared" si="87"/>
        <v>1000</v>
      </c>
      <c r="AG346" s="181"/>
      <c r="AH346" s="181"/>
      <c r="AI346" s="147"/>
    </row>
    <row r="347" spans="1:35" s="103" customFormat="1" x14ac:dyDescent="0.25">
      <c r="A347" s="47"/>
      <c r="B347" s="78"/>
      <c r="C347" s="79"/>
      <c r="D347" s="79"/>
      <c r="E347" s="80"/>
      <c r="F347" s="80"/>
      <c r="G347" s="81"/>
      <c r="H347" s="81"/>
      <c r="I347" s="81"/>
      <c r="J347" s="81"/>
      <c r="K347" s="81"/>
      <c r="L347" s="73"/>
      <c r="M347" s="81"/>
      <c r="N347" s="73"/>
      <c r="O347" s="92"/>
      <c r="P347" s="81"/>
      <c r="Q347" s="83"/>
      <c r="R347" s="87"/>
      <c r="S347" s="87"/>
      <c r="T347" s="87"/>
      <c r="U347" s="87"/>
      <c r="V347" s="87"/>
      <c r="W347" s="87"/>
      <c r="X347" s="457" t="s">
        <v>61</v>
      </c>
      <c r="Y347" s="458" t="s">
        <v>63</v>
      </c>
      <c r="Z347" s="459" t="s">
        <v>16</v>
      </c>
      <c r="AA347" s="459" t="s">
        <v>29</v>
      </c>
      <c r="AB347" s="550" t="s">
        <v>255</v>
      </c>
      <c r="AC347" s="460">
        <v>610</v>
      </c>
      <c r="AD347" s="686">
        <v>1000</v>
      </c>
      <c r="AE347" s="643">
        <v>1000</v>
      </c>
      <c r="AF347" s="654">
        <v>1000</v>
      </c>
      <c r="AG347" s="181"/>
      <c r="AH347" s="181"/>
      <c r="AI347" s="147"/>
    </row>
    <row r="348" spans="1:35" s="103" customFormat="1" ht="31.5" x14ac:dyDescent="0.25">
      <c r="A348" s="47"/>
      <c r="B348" s="78"/>
      <c r="C348" s="79"/>
      <c r="D348" s="79"/>
      <c r="E348" s="80"/>
      <c r="F348" s="80"/>
      <c r="G348" s="81"/>
      <c r="H348" s="81"/>
      <c r="I348" s="81"/>
      <c r="J348" s="81"/>
      <c r="K348" s="81"/>
      <c r="L348" s="73"/>
      <c r="M348" s="81"/>
      <c r="N348" s="73"/>
      <c r="O348" s="92"/>
      <c r="P348" s="81"/>
      <c r="Q348" s="83"/>
      <c r="R348" s="87"/>
      <c r="S348" s="87"/>
      <c r="T348" s="87"/>
      <c r="U348" s="87"/>
      <c r="V348" s="87"/>
      <c r="W348" s="87"/>
      <c r="X348" s="457" t="s">
        <v>256</v>
      </c>
      <c r="Y348" s="458" t="s">
        <v>63</v>
      </c>
      <c r="Z348" s="459" t="s">
        <v>16</v>
      </c>
      <c r="AA348" s="459" t="s">
        <v>29</v>
      </c>
      <c r="AB348" s="550" t="s">
        <v>257</v>
      </c>
      <c r="AC348" s="460"/>
      <c r="AD348" s="686">
        <f t="shared" ref="AD348:AF349" si="88">AD349</f>
        <v>36893.599999999999</v>
      </c>
      <c r="AE348" s="643">
        <f t="shared" si="88"/>
        <v>35800.5</v>
      </c>
      <c r="AF348" s="654">
        <f t="shared" si="88"/>
        <v>35991.4</v>
      </c>
      <c r="AG348" s="181"/>
      <c r="AH348" s="181"/>
      <c r="AI348" s="147"/>
    </row>
    <row r="349" spans="1:35" s="103" customFormat="1" ht="31.5" x14ac:dyDescent="0.25">
      <c r="A349" s="47"/>
      <c r="B349" s="78"/>
      <c r="C349" s="79"/>
      <c r="D349" s="79"/>
      <c r="E349" s="80"/>
      <c r="F349" s="80"/>
      <c r="G349" s="81"/>
      <c r="H349" s="81"/>
      <c r="I349" s="81"/>
      <c r="J349" s="81"/>
      <c r="K349" s="81"/>
      <c r="L349" s="73"/>
      <c r="M349" s="81"/>
      <c r="N349" s="73"/>
      <c r="O349" s="92"/>
      <c r="P349" s="81"/>
      <c r="Q349" s="83"/>
      <c r="R349" s="87"/>
      <c r="S349" s="87"/>
      <c r="T349" s="87"/>
      <c r="U349" s="87"/>
      <c r="V349" s="87"/>
      <c r="W349" s="87"/>
      <c r="X349" s="457" t="s">
        <v>60</v>
      </c>
      <c r="Y349" s="458" t="s">
        <v>63</v>
      </c>
      <c r="Z349" s="459" t="s">
        <v>16</v>
      </c>
      <c r="AA349" s="459" t="s">
        <v>29</v>
      </c>
      <c r="AB349" s="550" t="s">
        <v>257</v>
      </c>
      <c r="AC349" s="460">
        <v>600</v>
      </c>
      <c r="AD349" s="686">
        <f t="shared" si="88"/>
        <v>36893.599999999999</v>
      </c>
      <c r="AE349" s="643">
        <f t="shared" si="88"/>
        <v>35800.5</v>
      </c>
      <c r="AF349" s="654">
        <f t="shared" si="88"/>
        <v>35991.4</v>
      </c>
      <c r="AG349" s="181"/>
      <c r="AH349" s="181"/>
      <c r="AI349" s="147"/>
    </row>
    <row r="350" spans="1:35" s="103" customFormat="1" x14ac:dyDescent="0.25">
      <c r="A350" s="47"/>
      <c r="B350" s="78"/>
      <c r="C350" s="79"/>
      <c r="D350" s="79"/>
      <c r="E350" s="80"/>
      <c r="F350" s="80"/>
      <c r="G350" s="81"/>
      <c r="H350" s="81"/>
      <c r="I350" s="81"/>
      <c r="J350" s="81"/>
      <c r="K350" s="81"/>
      <c r="L350" s="73"/>
      <c r="M350" s="81"/>
      <c r="N350" s="73"/>
      <c r="O350" s="92"/>
      <c r="P350" s="81"/>
      <c r="Q350" s="83"/>
      <c r="R350" s="87"/>
      <c r="S350" s="87"/>
      <c r="T350" s="87"/>
      <c r="U350" s="87"/>
      <c r="V350" s="87"/>
      <c r="W350" s="87"/>
      <c r="X350" s="457" t="s">
        <v>61</v>
      </c>
      <c r="Y350" s="458" t="s">
        <v>63</v>
      </c>
      <c r="Z350" s="459" t="s">
        <v>16</v>
      </c>
      <c r="AA350" s="459" t="s">
        <v>29</v>
      </c>
      <c r="AB350" s="550" t="s">
        <v>257</v>
      </c>
      <c r="AC350" s="460">
        <v>610</v>
      </c>
      <c r="AD350" s="687">
        <v>36893.599999999999</v>
      </c>
      <c r="AE350" s="643">
        <v>35800.5</v>
      </c>
      <c r="AF350" s="654">
        <v>35991.4</v>
      </c>
      <c r="AG350" s="181"/>
      <c r="AH350" s="181"/>
      <c r="AI350" s="147"/>
    </row>
    <row r="351" spans="1:35" s="103" customFormat="1" ht="31.5" x14ac:dyDescent="0.25">
      <c r="A351" s="47"/>
      <c r="B351" s="78"/>
      <c r="C351" s="79"/>
      <c r="D351" s="79"/>
      <c r="E351" s="80"/>
      <c r="F351" s="80"/>
      <c r="G351" s="81"/>
      <c r="H351" s="81"/>
      <c r="I351" s="81"/>
      <c r="J351" s="81"/>
      <c r="K351" s="81"/>
      <c r="L351" s="73"/>
      <c r="M351" s="81"/>
      <c r="N351" s="73"/>
      <c r="O351" s="92"/>
      <c r="P351" s="81"/>
      <c r="Q351" s="83"/>
      <c r="R351" s="87"/>
      <c r="S351" s="87"/>
      <c r="T351" s="87"/>
      <c r="U351" s="87"/>
      <c r="V351" s="87"/>
      <c r="W351" s="87"/>
      <c r="X351" s="667" t="s">
        <v>501</v>
      </c>
      <c r="Y351" s="458" t="s">
        <v>63</v>
      </c>
      <c r="Z351" s="459" t="s">
        <v>16</v>
      </c>
      <c r="AA351" s="459" t="s">
        <v>29</v>
      </c>
      <c r="AB351" s="550" t="s">
        <v>399</v>
      </c>
      <c r="AC351" s="460"/>
      <c r="AD351" s="686">
        <f t="shared" ref="AD351:AF352" si="89">AD352</f>
        <v>374.70000000000005</v>
      </c>
      <c r="AE351" s="643">
        <f t="shared" si="89"/>
        <v>382.7</v>
      </c>
      <c r="AF351" s="654">
        <f t="shared" si="89"/>
        <v>378.3</v>
      </c>
      <c r="AG351" s="181"/>
      <c r="AH351" s="181"/>
      <c r="AI351" s="147"/>
    </row>
    <row r="352" spans="1:35" s="103" customFormat="1" ht="31.5" x14ac:dyDescent="0.25">
      <c r="A352" s="47"/>
      <c r="B352" s="78"/>
      <c r="C352" s="79"/>
      <c r="D352" s="79"/>
      <c r="E352" s="80"/>
      <c r="F352" s="80"/>
      <c r="G352" s="81"/>
      <c r="H352" s="81"/>
      <c r="I352" s="81"/>
      <c r="J352" s="81"/>
      <c r="K352" s="81"/>
      <c r="L352" s="73"/>
      <c r="M352" s="81"/>
      <c r="N352" s="73"/>
      <c r="O352" s="92"/>
      <c r="P352" s="81"/>
      <c r="Q352" s="83"/>
      <c r="R352" s="87"/>
      <c r="S352" s="87"/>
      <c r="T352" s="87"/>
      <c r="U352" s="87"/>
      <c r="V352" s="87"/>
      <c r="W352" s="87"/>
      <c r="X352" s="667" t="s">
        <v>60</v>
      </c>
      <c r="Y352" s="458" t="s">
        <v>63</v>
      </c>
      <c r="Z352" s="459" t="s">
        <v>16</v>
      </c>
      <c r="AA352" s="459" t="s">
        <v>29</v>
      </c>
      <c r="AB352" s="550" t="s">
        <v>399</v>
      </c>
      <c r="AC352" s="460">
        <v>600</v>
      </c>
      <c r="AD352" s="686">
        <f t="shared" si="89"/>
        <v>374.70000000000005</v>
      </c>
      <c r="AE352" s="643">
        <f t="shared" si="89"/>
        <v>382.7</v>
      </c>
      <c r="AF352" s="654">
        <f t="shared" si="89"/>
        <v>378.3</v>
      </c>
      <c r="AG352" s="181"/>
      <c r="AH352" s="181"/>
      <c r="AI352" s="147"/>
    </row>
    <row r="353" spans="1:35" s="103" customFormat="1" x14ac:dyDescent="0.25">
      <c r="A353" s="47"/>
      <c r="B353" s="78"/>
      <c r="C353" s="79"/>
      <c r="D353" s="79"/>
      <c r="E353" s="80"/>
      <c r="F353" s="80"/>
      <c r="G353" s="81"/>
      <c r="H353" s="81"/>
      <c r="I353" s="81"/>
      <c r="J353" s="81"/>
      <c r="K353" s="81"/>
      <c r="L353" s="73"/>
      <c r="M353" s="81"/>
      <c r="N353" s="73"/>
      <c r="O353" s="92"/>
      <c r="P353" s="81"/>
      <c r="Q353" s="83"/>
      <c r="R353" s="87"/>
      <c r="S353" s="87"/>
      <c r="T353" s="87"/>
      <c r="U353" s="87"/>
      <c r="V353" s="87"/>
      <c r="W353" s="87"/>
      <c r="X353" s="667" t="s">
        <v>61</v>
      </c>
      <c r="Y353" s="458" t="s">
        <v>63</v>
      </c>
      <c r="Z353" s="459" t="s">
        <v>16</v>
      </c>
      <c r="AA353" s="459" t="s">
        <v>29</v>
      </c>
      <c r="AB353" s="550" t="s">
        <v>399</v>
      </c>
      <c r="AC353" s="460">
        <v>610</v>
      </c>
      <c r="AD353" s="686">
        <f>307.6+67.1</f>
        <v>374.70000000000005</v>
      </c>
      <c r="AE353" s="644">
        <f>314.2+68.5</f>
        <v>382.7</v>
      </c>
      <c r="AF353" s="654">
        <f>310.6+67.7</f>
        <v>378.3</v>
      </c>
      <c r="AG353" s="181"/>
      <c r="AH353" s="181"/>
      <c r="AI353" s="147"/>
    </row>
    <row r="354" spans="1:35" s="103" customFormat="1" ht="31.5" x14ac:dyDescent="0.25">
      <c r="A354" s="47"/>
      <c r="B354" s="78"/>
      <c r="C354" s="79"/>
      <c r="D354" s="79"/>
      <c r="E354" s="80"/>
      <c r="F354" s="80"/>
      <c r="G354" s="81"/>
      <c r="H354" s="81"/>
      <c r="I354" s="81"/>
      <c r="J354" s="81"/>
      <c r="K354" s="81"/>
      <c r="L354" s="73"/>
      <c r="M354" s="81"/>
      <c r="N354" s="73"/>
      <c r="O354" s="92"/>
      <c r="P354" s="81"/>
      <c r="Q354" s="83"/>
      <c r="R354" s="87"/>
      <c r="S354" s="87"/>
      <c r="T354" s="87"/>
      <c r="U354" s="87"/>
      <c r="V354" s="87"/>
      <c r="W354" s="87"/>
      <c r="X354" s="465" t="s">
        <v>492</v>
      </c>
      <c r="Y354" s="458" t="s">
        <v>63</v>
      </c>
      <c r="Z354" s="459" t="s">
        <v>16</v>
      </c>
      <c r="AA354" s="459" t="s">
        <v>29</v>
      </c>
      <c r="AB354" s="550" t="s">
        <v>258</v>
      </c>
      <c r="AC354" s="460"/>
      <c r="AD354" s="686">
        <f>AD355+AD372</f>
        <v>90114</v>
      </c>
      <c r="AE354" s="643">
        <f t="shared" ref="AE354:AF354" si="90">AE355</f>
        <v>79739.5</v>
      </c>
      <c r="AF354" s="654">
        <f t="shared" si="90"/>
        <v>64032.5</v>
      </c>
      <c r="AG354" s="181"/>
      <c r="AH354" s="181"/>
      <c r="AI354" s="147"/>
    </row>
    <row r="355" spans="1:35" s="103" customFormat="1" x14ac:dyDescent="0.25">
      <c r="A355" s="47"/>
      <c r="B355" s="78"/>
      <c r="C355" s="79"/>
      <c r="D355" s="79"/>
      <c r="E355" s="80"/>
      <c r="F355" s="80"/>
      <c r="G355" s="81"/>
      <c r="H355" s="81"/>
      <c r="I355" s="81"/>
      <c r="J355" s="81"/>
      <c r="K355" s="81"/>
      <c r="L355" s="73"/>
      <c r="M355" s="81"/>
      <c r="N355" s="73"/>
      <c r="O355" s="92"/>
      <c r="P355" s="81"/>
      <c r="Q355" s="83"/>
      <c r="R355" s="87"/>
      <c r="S355" s="87"/>
      <c r="T355" s="87"/>
      <c r="U355" s="87"/>
      <c r="V355" s="87"/>
      <c r="W355" s="87"/>
      <c r="X355" s="465" t="s">
        <v>353</v>
      </c>
      <c r="Y355" s="458" t="s">
        <v>63</v>
      </c>
      <c r="Z355" s="459" t="s">
        <v>16</v>
      </c>
      <c r="AA355" s="459" t="s">
        <v>29</v>
      </c>
      <c r="AB355" s="550" t="s">
        <v>493</v>
      </c>
      <c r="AC355" s="460"/>
      <c r="AD355" s="686">
        <f>AD365+AD356</f>
        <v>89709.9</v>
      </c>
      <c r="AE355" s="643">
        <f>AE365+AE356</f>
        <v>79739.5</v>
      </c>
      <c r="AF355" s="654">
        <f>AF365+AF356</f>
        <v>64032.5</v>
      </c>
      <c r="AG355" s="181"/>
      <c r="AH355" s="181"/>
      <c r="AI355" s="147"/>
    </row>
    <row r="356" spans="1:35" s="103" customFormat="1" x14ac:dyDescent="0.25">
      <c r="A356" s="47"/>
      <c r="B356" s="78"/>
      <c r="C356" s="79"/>
      <c r="D356" s="79"/>
      <c r="E356" s="80"/>
      <c r="F356" s="80"/>
      <c r="G356" s="81"/>
      <c r="H356" s="81"/>
      <c r="I356" s="81"/>
      <c r="J356" s="81"/>
      <c r="K356" s="81"/>
      <c r="L356" s="73"/>
      <c r="M356" s="81"/>
      <c r="N356" s="73"/>
      <c r="O356" s="92"/>
      <c r="P356" s="81"/>
      <c r="Q356" s="83"/>
      <c r="R356" s="87"/>
      <c r="S356" s="87"/>
      <c r="T356" s="87"/>
      <c r="U356" s="87"/>
      <c r="V356" s="87"/>
      <c r="W356" s="87"/>
      <c r="X356" s="678" t="s">
        <v>259</v>
      </c>
      <c r="Y356" s="458" t="s">
        <v>63</v>
      </c>
      <c r="Z356" s="459" t="s">
        <v>16</v>
      </c>
      <c r="AA356" s="459" t="s">
        <v>29</v>
      </c>
      <c r="AB356" s="550" t="s">
        <v>552</v>
      </c>
      <c r="AC356" s="460"/>
      <c r="AD356" s="686">
        <f>AD357+AD362</f>
        <v>4014.5</v>
      </c>
      <c r="AE356" s="643">
        <f t="shared" ref="AE356:AF356" si="91">AE357+AE362</f>
        <v>130</v>
      </c>
      <c r="AF356" s="654">
        <f t="shared" si="91"/>
        <v>0</v>
      </c>
      <c r="AG356" s="181"/>
      <c r="AH356" s="181"/>
      <c r="AI356" s="147"/>
    </row>
    <row r="357" spans="1:35" s="103" customFormat="1" ht="31.5" x14ac:dyDescent="0.25">
      <c r="A357" s="47"/>
      <c r="B357" s="78"/>
      <c r="C357" s="79"/>
      <c r="D357" s="79"/>
      <c r="E357" s="80"/>
      <c r="F357" s="80"/>
      <c r="G357" s="81"/>
      <c r="H357" s="81"/>
      <c r="I357" s="81"/>
      <c r="J357" s="81"/>
      <c r="K357" s="81"/>
      <c r="L357" s="73"/>
      <c r="M357" s="81"/>
      <c r="N357" s="73"/>
      <c r="O357" s="92"/>
      <c r="P357" s="81"/>
      <c r="Q357" s="83"/>
      <c r="R357" s="87"/>
      <c r="S357" s="87"/>
      <c r="T357" s="87"/>
      <c r="U357" s="87"/>
      <c r="V357" s="87"/>
      <c r="W357" s="87"/>
      <c r="X357" s="457" t="s">
        <v>260</v>
      </c>
      <c r="Y357" s="458" t="s">
        <v>63</v>
      </c>
      <c r="Z357" s="459" t="s">
        <v>16</v>
      </c>
      <c r="AA357" s="459" t="s">
        <v>29</v>
      </c>
      <c r="AB357" s="550" t="s">
        <v>553</v>
      </c>
      <c r="AC357" s="460"/>
      <c r="AD357" s="686">
        <f>AD360+AD358</f>
        <v>3479.5</v>
      </c>
      <c r="AE357" s="643">
        <f t="shared" ref="AE357:AF357" si="92">AE360+AE358</f>
        <v>130</v>
      </c>
      <c r="AF357" s="654">
        <f t="shared" si="92"/>
        <v>0</v>
      </c>
      <c r="AG357" s="181"/>
      <c r="AH357" s="181"/>
      <c r="AI357" s="147"/>
    </row>
    <row r="358" spans="1:35" s="506" customFormat="1" x14ac:dyDescent="0.25">
      <c r="A358" s="497"/>
      <c r="B358" s="499"/>
      <c r="C358" s="500"/>
      <c r="D358" s="500"/>
      <c r="E358" s="501"/>
      <c r="F358" s="501"/>
      <c r="G358" s="502"/>
      <c r="H358" s="502"/>
      <c r="I358" s="502"/>
      <c r="J358" s="502"/>
      <c r="K358" s="502"/>
      <c r="L358" s="498"/>
      <c r="M358" s="502"/>
      <c r="N358" s="498"/>
      <c r="O358" s="505"/>
      <c r="P358" s="502"/>
      <c r="Q358" s="503"/>
      <c r="R358" s="504"/>
      <c r="S358" s="504"/>
      <c r="T358" s="504"/>
      <c r="U358" s="504"/>
      <c r="V358" s="504"/>
      <c r="W358" s="504"/>
      <c r="X358" s="667" t="s">
        <v>120</v>
      </c>
      <c r="Y358" s="458" t="s">
        <v>63</v>
      </c>
      <c r="Z358" s="459" t="s">
        <v>16</v>
      </c>
      <c r="AA358" s="459" t="s">
        <v>29</v>
      </c>
      <c r="AB358" s="550" t="s">
        <v>553</v>
      </c>
      <c r="AC358" s="460">
        <v>200</v>
      </c>
      <c r="AD358" s="686">
        <f>AD359</f>
        <v>730</v>
      </c>
      <c r="AE358" s="643">
        <f t="shared" ref="AE358:AF358" si="93">AE359</f>
        <v>130</v>
      </c>
      <c r="AF358" s="654">
        <f t="shared" si="93"/>
        <v>0</v>
      </c>
      <c r="AG358" s="512"/>
      <c r="AH358" s="512"/>
      <c r="AI358" s="508"/>
    </row>
    <row r="359" spans="1:35" s="506" customFormat="1" ht="31.5" x14ac:dyDescent="0.25">
      <c r="A359" s="497"/>
      <c r="B359" s="499"/>
      <c r="C359" s="500"/>
      <c r="D359" s="500"/>
      <c r="E359" s="501"/>
      <c r="F359" s="501"/>
      <c r="G359" s="502"/>
      <c r="H359" s="502"/>
      <c r="I359" s="502"/>
      <c r="J359" s="502"/>
      <c r="K359" s="502"/>
      <c r="L359" s="498"/>
      <c r="M359" s="502"/>
      <c r="N359" s="498"/>
      <c r="O359" s="505"/>
      <c r="P359" s="502"/>
      <c r="Q359" s="503"/>
      <c r="R359" s="504"/>
      <c r="S359" s="504"/>
      <c r="T359" s="504"/>
      <c r="U359" s="504"/>
      <c r="V359" s="504"/>
      <c r="W359" s="504"/>
      <c r="X359" s="667" t="s">
        <v>52</v>
      </c>
      <c r="Y359" s="458" t="s">
        <v>63</v>
      </c>
      <c r="Z359" s="459" t="s">
        <v>16</v>
      </c>
      <c r="AA359" s="459" t="s">
        <v>29</v>
      </c>
      <c r="AB359" s="550" t="s">
        <v>553</v>
      </c>
      <c r="AC359" s="460">
        <v>240</v>
      </c>
      <c r="AD359" s="686">
        <f>130+600</f>
        <v>730</v>
      </c>
      <c r="AE359" s="643">
        <v>130</v>
      </c>
      <c r="AF359" s="654">
        <v>0</v>
      </c>
      <c r="AG359" s="512"/>
      <c r="AH359" s="512"/>
      <c r="AI359" s="508"/>
    </row>
    <row r="360" spans="1:35" s="103" customFormat="1" ht="31.5" x14ac:dyDescent="0.25">
      <c r="A360" s="47"/>
      <c r="B360" s="78"/>
      <c r="C360" s="79"/>
      <c r="D360" s="79"/>
      <c r="E360" s="80"/>
      <c r="F360" s="80"/>
      <c r="G360" s="81"/>
      <c r="H360" s="81"/>
      <c r="I360" s="81"/>
      <c r="J360" s="81"/>
      <c r="K360" s="81"/>
      <c r="L360" s="73"/>
      <c r="M360" s="81"/>
      <c r="N360" s="73"/>
      <c r="O360" s="92"/>
      <c r="P360" s="81"/>
      <c r="Q360" s="83"/>
      <c r="R360" s="87"/>
      <c r="S360" s="87"/>
      <c r="T360" s="87"/>
      <c r="U360" s="87"/>
      <c r="V360" s="87"/>
      <c r="W360" s="87"/>
      <c r="X360" s="457" t="s">
        <v>60</v>
      </c>
      <c r="Y360" s="458" t="s">
        <v>63</v>
      </c>
      <c r="Z360" s="459" t="s">
        <v>16</v>
      </c>
      <c r="AA360" s="459" t="s">
        <v>29</v>
      </c>
      <c r="AB360" s="550" t="s">
        <v>553</v>
      </c>
      <c r="AC360" s="460">
        <v>600</v>
      </c>
      <c r="AD360" s="686">
        <f>AD361</f>
        <v>2749.5</v>
      </c>
      <c r="AE360" s="643">
        <f>AE361</f>
        <v>0</v>
      </c>
      <c r="AF360" s="654">
        <f>AF361</f>
        <v>0</v>
      </c>
      <c r="AG360" s="181"/>
      <c r="AH360" s="181"/>
      <c r="AI360" s="147"/>
    </row>
    <row r="361" spans="1:35" s="103" customFormat="1" x14ac:dyDescent="0.25">
      <c r="A361" s="47"/>
      <c r="B361" s="78"/>
      <c r="C361" s="79"/>
      <c r="D361" s="79"/>
      <c r="E361" s="80"/>
      <c r="F361" s="80"/>
      <c r="G361" s="81"/>
      <c r="H361" s="81"/>
      <c r="I361" s="81"/>
      <c r="J361" s="81"/>
      <c r="K361" s="81"/>
      <c r="L361" s="73"/>
      <c r="M361" s="81"/>
      <c r="N361" s="73"/>
      <c r="O361" s="92"/>
      <c r="P361" s="81"/>
      <c r="Q361" s="83"/>
      <c r="R361" s="87"/>
      <c r="S361" s="87"/>
      <c r="T361" s="87"/>
      <c r="U361" s="87"/>
      <c r="V361" s="87"/>
      <c r="W361" s="87"/>
      <c r="X361" s="457" t="s">
        <v>61</v>
      </c>
      <c r="Y361" s="458" t="s">
        <v>63</v>
      </c>
      <c r="Z361" s="459" t="s">
        <v>16</v>
      </c>
      <c r="AA361" s="459" t="s">
        <v>29</v>
      </c>
      <c r="AB361" s="550" t="s">
        <v>553</v>
      </c>
      <c r="AC361" s="460">
        <v>610</v>
      </c>
      <c r="AD361" s="686">
        <f>3349.5-600</f>
        <v>2749.5</v>
      </c>
      <c r="AE361" s="643">
        <v>0</v>
      </c>
      <c r="AF361" s="654">
        <v>0</v>
      </c>
      <c r="AG361" s="181"/>
      <c r="AH361" s="181"/>
      <c r="AI361" s="147"/>
    </row>
    <row r="362" spans="1:35" s="103" customFormat="1" ht="31.5" x14ac:dyDescent="0.25">
      <c r="A362" s="47"/>
      <c r="B362" s="78"/>
      <c r="C362" s="79"/>
      <c r="D362" s="79"/>
      <c r="E362" s="80"/>
      <c r="F362" s="80"/>
      <c r="G362" s="81"/>
      <c r="H362" s="81"/>
      <c r="I362" s="81"/>
      <c r="J362" s="81"/>
      <c r="K362" s="81"/>
      <c r="L362" s="73"/>
      <c r="M362" s="81"/>
      <c r="N362" s="73"/>
      <c r="O362" s="92"/>
      <c r="P362" s="81"/>
      <c r="Q362" s="83"/>
      <c r="R362" s="87"/>
      <c r="S362" s="87"/>
      <c r="T362" s="87"/>
      <c r="U362" s="87"/>
      <c r="V362" s="87"/>
      <c r="W362" s="87"/>
      <c r="X362" s="457" t="s">
        <v>261</v>
      </c>
      <c r="Y362" s="458" t="s">
        <v>63</v>
      </c>
      <c r="Z362" s="459" t="s">
        <v>16</v>
      </c>
      <c r="AA362" s="459" t="s">
        <v>29</v>
      </c>
      <c r="AB362" s="550" t="s">
        <v>554</v>
      </c>
      <c r="AC362" s="460"/>
      <c r="AD362" s="686">
        <f t="shared" ref="AD362:AF363" si="94">AD363</f>
        <v>535</v>
      </c>
      <c r="AE362" s="643">
        <f t="shared" si="94"/>
        <v>0</v>
      </c>
      <c r="AF362" s="654">
        <f t="shared" si="94"/>
        <v>0</v>
      </c>
      <c r="AG362" s="181"/>
      <c r="AH362" s="181"/>
      <c r="AI362" s="147"/>
    </row>
    <row r="363" spans="1:35" s="103" customFormat="1" ht="31.5" x14ac:dyDescent="0.25">
      <c r="A363" s="47"/>
      <c r="B363" s="78"/>
      <c r="C363" s="79"/>
      <c r="D363" s="79"/>
      <c r="E363" s="80"/>
      <c r="F363" s="80"/>
      <c r="G363" s="81"/>
      <c r="H363" s="81"/>
      <c r="I363" s="81"/>
      <c r="J363" s="81"/>
      <c r="K363" s="81"/>
      <c r="L363" s="73"/>
      <c r="M363" s="81"/>
      <c r="N363" s="73"/>
      <c r="O363" s="92"/>
      <c r="P363" s="81"/>
      <c r="Q363" s="83"/>
      <c r="R363" s="87"/>
      <c r="S363" s="87"/>
      <c r="T363" s="87"/>
      <c r="U363" s="87"/>
      <c r="V363" s="87"/>
      <c r="W363" s="87"/>
      <c r="X363" s="457" t="s">
        <v>60</v>
      </c>
      <c r="Y363" s="458" t="s">
        <v>63</v>
      </c>
      <c r="Z363" s="459" t="s">
        <v>16</v>
      </c>
      <c r="AA363" s="459" t="s">
        <v>29</v>
      </c>
      <c r="AB363" s="550" t="s">
        <v>554</v>
      </c>
      <c r="AC363" s="460">
        <v>600</v>
      </c>
      <c r="AD363" s="686">
        <f t="shared" si="94"/>
        <v>535</v>
      </c>
      <c r="AE363" s="643">
        <f t="shared" si="94"/>
        <v>0</v>
      </c>
      <c r="AF363" s="654">
        <f t="shared" si="94"/>
        <v>0</v>
      </c>
      <c r="AG363" s="181"/>
      <c r="AH363" s="181"/>
      <c r="AI363" s="147"/>
    </row>
    <row r="364" spans="1:35" s="103" customFormat="1" x14ac:dyDescent="0.25">
      <c r="A364" s="47"/>
      <c r="B364" s="78"/>
      <c r="C364" s="79"/>
      <c r="D364" s="79"/>
      <c r="E364" s="80"/>
      <c r="F364" s="80"/>
      <c r="G364" s="81"/>
      <c r="H364" s="81"/>
      <c r="I364" s="81"/>
      <c r="J364" s="81"/>
      <c r="K364" s="81"/>
      <c r="L364" s="73"/>
      <c r="M364" s="81"/>
      <c r="N364" s="73"/>
      <c r="O364" s="92"/>
      <c r="P364" s="81"/>
      <c r="Q364" s="83"/>
      <c r="R364" s="87"/>
      <c r="S364" s="87"/>
      <c r="T364" s="87"/>
      <c r="U364" s="87"/>
      <c r="V364" s="87"/>
      <c r="W364" s="87"/>
      <c r="X364" s="457" t="s">
        <v>61</v>
      </c>
      <c r="Y364" s="458" t="s">
        <v>63</v>
      </c>
      <c r="Z364" s="459" t="s">
        <v>16</v>
      </c>
      <c r="AA364" s="459" t="s">
        <v>29</v>
      </c>
      <c r="AB364" s="550" t="s">
        <v>554</v>
      </c>
      <c r="AC364" s="460">
        <v>610</v>
      </c>
      <c r="AD364" s="686">
        <v>535</v>
      </c>
      <c r="AE364" s="643">
        <v>0</v>
      </c>
      <c r="AF364" s="654">
        <v>0</v>
      </c>
      <c r="AG364" s="181"/>
      <c r="AH364" s="181"/>
      <c r="AI364" s="147"/>
    </row>
    <row r="365" spans="1:35" s="103" customFormat="1" ht="31.5" x14ac:dyDescent="0.25">
      <c r="A365" s="47"/>
      <c r="B365" s="78"/>
      <c r="C365" s="79"/>
      <c r="D365" s="79"/>
      <c r="E365" s="80"/>
      <c r="F365" s="80"/>
      <c r="G365" s="81"/>
      <c r="H365" s="81"/>
      <c r="I365" s="81"/>
      <c r="J365" s="81"/>
      <c r="K365" s="81"/>
      <c r="L365" s="73"/>
      <c r="M365" s="81"/>
      <c r="N365" s="73"/>
      <c r="O365" s="92"/>
      <c r="P365" s="81"/>
      <c r="Q365" s="83"/>
      <c r="R365" s="87"/>
      <c r="S365" s="87"/>
      <c r="T365" s="87"/>
      <c r="U365" s="87"/>
      <c r="V365" s="87"/>
      <c r="W365" s="87"/>
      <c r="X365" s="675" t="s">
        <v>354</v>
      </c>
      <c r="Y365" s="458" t="s">
        <v>63</v>
      </c>
      <c r="Z365" s="459" t="s">
        <v>16</v>
      </c>
      <c r="AA365" s="459" t="s">
        <v>29</v>
      </c>
      <c r="AB365" s="550" t="s">
        <v>494</v>
      </c>
      <c r="AC365" s="460"/>
      <c r="AD365" s="686">
        <f>AD366+AD369</f>
        <v>85695.4</v>
      </c>
      <c r="AE365" s="643">
        <f>AE366+AE369</f>
        <v>79609.5</v>
      </c>
      <c r="AF365" s="654">
        <f>AF366+AF369</f>
        <v>64032.5</v>
      </c>
      <c r="AG365" s="181"/>
      <c r="AH365" s="181"/>
      <c r="AI365" s="147"/>
    </row>
    <row r="366" spans="1:35" s="103" customFormat="1" ht="47.25" x14ac:dyDescent="0.25">
      <c r="A366" s="47"/>
      <c r="B366" s="78"/>
      <c r="C366" s="79"/>
      <c r="D366" s="79"/>
      <c r="E366" s="80"/>
      <c r="F366" s="80"/>
      <c r="G366" s="81"/>
      <c r="H366" s="81"/>
      <c r="I366" s="81"/>
      <c r="J366" s="81"/>
      <c r="K366" s="81"/>
      <c r="L366" s="73"/>
      <c r="M366" s="81"/>
      <c r="N366" s="73"/>
      <c r="O366" s="92"/>
      <c r="P366" s="81"/>
      <c r="Q366" s="83"/>
      <c r="R366" s="87"/>
      <c r="S366" s="87"/>
      <c r="T366" s="87"/>
      <c r="U366" s="87"/>
      <c r="V366" s="87"/>
      <c r="W366" s="87"/>
      <c r="X366" s="457" t="s">
        <v>362</v>
      </c>
      <c r="Y366" s="458" t="s">
        <v>63</v>
      </c>
      <c r="Z366" s="459" t="s">
        <v>16</v>
      </c>
      <c r="AA366" s="459" t="s">
        <v>29</v>
      </c>
      <c r="AB366" s="550" t="s">
        <v>495</v>
      </c>
      <c r="AC366" s="460"/>
      <c r="AD366" s="686">
        <f t="shared" ref="AD366:AF367" si="95">AD367</f>
        <v>41851.599999999999</v>
      </c>
      <c r="AE366" s="643">
        <f t="shared" si="95"/>
        <v>37761.300000000003</v>
      </c>
      <c r="AF366" s="654">
        <f t="shared" si="95"/>
        <v>21859.200000000001</v>
      </c>
      <c r="AG366" s="181"/>
      <c r="AH366" s="181"/>
      <c r="AI366" s="147"/>
    </row>
    <row r="367" spans="1:35" s="103" customFormat="1" ht="31.5" x14ac:dyDescent="0.25">
      <c r="A367" s="47"/>
      <c r="B367" s="78"/>
      <c r="C367" s="79"/>
      <c r="D367" s="79"/>
      <c r="E367" s="80"/>
      <c r="F367" s="80"/>
      <c r="G367" s="81"/>
      <c r="H367" s="81"/>
      <c r="I367" s="81"/>
      <c r="J367" s="81"/>
      <c r="K367" s="81"/>
      <c r="L367" s="73"/>
      <c r="M367" s="81"/>
      <c r="N367" s="73"/>
      <c r="O367" s="92"/>
      <c r="P367" s="81"/>
      <c r="Q367" s="83"/>
      <c r="R367" s="87"/>
      <c r="S367" s="87"/>
      <c r="T367" s="87"/>
      <c r="U367" s="87"/>
      <c r="V367" s="87"/>
      <c r="W367" s="87"/>
      <c r="X367" s="457" t="s">
        <v>60</v>
      </c>
      <c r="Y367" s="458" t="s">
        <v>63</v>
      </c>
      <c r="Z367" s="459" t="s">
        <v>16</v>
      </c>
      <c r="AA367" s="459" t="s">
        <v>29</v>
      </c>
      <c r="AB367" s="550" t="s">
        <v>495</v>
      </c>
      <c r="AC367" s="460">
        <v>600</v>
      </c>
      <c r="AD367" s="686">
        <f t="shared" si="95"/>
        <v>41851.599999999999</v>
      </c>
      <c r="AE367" s="643">
        <f t="shared" si="95"/>
        <v>37761.300000000003</v>
      </c>
      <c r="AF367" s="654">
        <f t="shared" si="95"/>
        <v>21859.200000000001</v>
      </c>
      <c r="AG367" s="181"/>
      <c r="AH367" s="181"/>
      <c r="AI367" s="147"/>
    </row>
    <row r="368" spans="1:35" s="103" customFormat="1" x14ac:dyDescent="0.25">
      <c r="A368" s="47"/>
      <c r="B368" s="78"/>
      <c r="C368" s="79"/>
      <c r="D368" s="79"/>
      <c r="E368" s="80"/>
      <c r="F368" s="80"/>
      <c r="G368" s="81"/>
      <c r="H368" s="81"/>
      <c r="I368" s="81"/>
      <c r="J368" s="81"/>
      <c r="K368" s="81"/>
      <c r="L368" s="73"/>
      <c r="M368" s="81"/>
      <c r="N368" s="73"/>
      <c r="O368" s="92"/>
      <c r="P368" s="81"/>
      <c r="Q368" s="83"/>
      <c r="R368" s="87"/>
      <c r="S368" s="87"/>
      <c r="T368" s="87"/>
      <c r="U368" s="87"/>
      <c r="V368" s="87"/>
      <c r="W368" s="87"/>
      <c r="X368" s="457" t="s">
        <v>61</v>
      </c>
      <c r="Y368" s="458" t="s">
        <v>63</v>
      </c>
      <c r="Z368" s="459" t="s">
        <v>16</v>
      </c>
      <c r="AA368" s="459" t="s">
        <v>29</v>
      </c>
      <c r="AB368" s="550" t="s">
        <v>495</v>
      </c>
      <c r="AC368" s="460">
        <v>610</v>
      </c>
      <c r="AD368" s="686">
        <v>41851.599999999999</v>
      </c>
      <c r="AE368" s="643">
        <v>37761.300000000003</v>
      </c>
      <c r="AF368" s="654">
        <v>21859.200000000001</v>
      </c>
      <c r="AG368" s="181"/>
      <c r="AH368" s="181"/>
      <c r="AI368" s="147"/>
    </row>
    <row r="369" spans="1:35" s="103" customFormat="1" ht="47.25" x14ac:dyDescent="0.25">
      <c r="A369" s="47"/>
      <c r="B369" s="78"/>
      <c r="C369" s="79"/>
      <c r="D369" s="79"/>
      <c r="E369" s="80"/>
      <c r="F369" s="80"/>
      <c r="G369" s="81"/>
      <c r="H369" s="81"/>
      <c r="I369" s="81"/>
      <c r="J369" s="81"/>
      <c r="K369" s="81"/>
      <c r="L369" s="73"/>
      <c r="M369" s="81"/>
      <c r="N369" s="73"/>
      <c r="O369" s="92"/>
      <c r="P369" s="81"/>
      <c r="Q369" s="83"/>
      <c r="R369" s="87"/>
      <c r="S369" s="87"/>
      <c r="T369" s="87"/>
      <c r="U369" s="87"/>
      <c r="V369" s="87"/>
      <c r="W369" s="87"/>
      <c r="X369" s="457" t="s">
        <v>363</v>
      </c>
      <c r="Y369" s="458" t="s">
        <v>63</v>
      </c>
      <c r="Z369" s="459" t="s">
        <v>16</v>
      </c>
      <c r="AA369" s="459" t="s">
        <v>29</v>
      </c>
      <c r="AB369" s="550" t="s">
        <v>496</v>
      </c>
      <c r="AC369" s="460"/>
      <c r="AD369" s="686">
        <f t="shared" ref="AD369:AF370" si="96">AD370</f>
        <v>43843.8</v>
      </c>
      <c r="AE369" s="643">
        <f t="shared" si="96"/>
        <v>41848.199999999997</v>
      </c>
      <c r="AF369" s="654">
        <f t="shared" si="96"/>
        <v>42173.3</v>
      </c>
      <c r="AG369" s="181"/>
      <c r="AH369" s="181"/>
      <c r="AI369" s="147"/>
    </row>
    <row r="370" spans="1:35" s="103" customFormat="1" ht="31.5" x14ac:dyDescent="0.25">
      <c r="A370" s="47"/>
      <c r="B370" s="78"/>
      <c r="C370" s="79"/>
      <c r="D370" s="79"/>
      <c r="E370" s="80"/>
      <c r="F370" s="80"/>
      <c r="G370" s="81"/>
      <c r="H370" s="81"/>
      <c r="I370" s="81"/>
      <c r="J370" s="81"/>
      <c r="K370" s="81"/>
      <c r="L370" s="73"/>
      <c r="M370" s="81"/>
      <c r="N370" s="73"/>
      <c r="O370" s="92"/>
      <c r="P370" s="81"/>
      <c r="Q370" s="83"/>
      <c r="R370" s="87"/>
      <c r="S370" s="87"/>
      <c r="T370" s="87"/>
      <c r="U370" s="87"/>
      <c r="V370" s="87"/>
      <c r="W370" s="87"/>
      <c r="X370" s="457" t="s">
        <v>60</v>
      </c>
      <c r="Y370" s="458" t="s">
        <v>63</v>
      </c>
      <c r="Z370" s="459" t="s">
        <v>16</v>
      </c>
      <c r="AA370" s="459" t="s">
        <v>29</v>
      </c>
      <c r="AB370" s="550" t="s">
        <v>496</v>
      </c>
      <c r="AC370" s="460">
        <v>600</v>
      </c>
      <c r="AD370" s="686">
        <f t="shared" si="96"/>
        <v>43843.8</v>
      </c>
      <c r="AE370" s="643">
        <f t="shared" si="96"/>
        <v>41848.199999999997</v>
      </c>
      <c r="AF370" s="654">
        <f t="shared" si="96"/>
        <v>42173.3</v>
      </c>
      <c r="AG370" s="181"/>
      <c r="AH370" s="181"/>
      <c r="AI370" s="147"/>
    </row>
    <row r="371" spans="1:35" s="103" customFormat="1" x14ac:dyDescent="0.25">
      <c r="A371" s="47"/>
      <c r="B371" s="78"/>
      <c r="C371" s="79"/>
      <c r="D371" s="79"/>
      <c r="E371" s="80"/>
      <c r="F371" s="80"/>
      <c r="G371" s="81"/>
      <c r="H371" s="81"/>
      <c r="I371" s="81"/>
      <c r="J371" s="81"/>
      <c r="K371" s="81"/>
      <c r="L371" s="73"/>
      <c r="M371" s="81"/>
      <c r="N371" s="73"/>
      <c r="O371" s="92"/>
      <c r="P371" s="81"/>
      <c r="Q371" s="83"/>
      <c r="R371" s="87"/>
      <c r="S371" s="87"/>
      <c r="T371" s="87"/>
      <c r="U371" s="87"/>
      <c r="V371" s="87"/>
      <c r="W371" s="87"/>
      <c r="X371" s="457" t="s">
        <v>61</v>
      </c>
      <c r="Y371" s="458" t="s">
        <v>63</v>
      </c>
      <c r="Z371" s="459" t="s">
        <v>16</v>
      </c>
      <c r="AA371" s="459" t="s">
        <v>29</v>
      </c>
      <c r="AB371" s="550" t="s">
        <v>496</v>
      </c>
      <c r="AC371" s="460">
        <v>610</v>
      </c>
      <c r="AD371" s="686">
        <v>43843.8</v>
      </c>
      <c r="AE371" s="643">
        <v>41848.199999999997</v>
      </c>
      <c r="AF371" s="654">
        <v>42173.3</v>
      </c>
      <c r="AG371" s="181"/>
      <c r="AH371" s="181"/>
      <c r="AI371" s="147"/>
    </row>
    <row r="372" spans="1:35" s="103" customFormat="1" ht="31.5" x14ac:dyDescent="0.25">
      <c r="A372" s="47"/>
      <c r="B372" s="78"/>
      <c r="C372" s="79"/>
      <c r="D372" s="79"/>
      <c r="E372" s="80"/>
      <c r="F372" s="80"/>
      <c r="G372" s="81"/>
      <c r="H372" s="81"/>
      <c r="I372" s="81"/>
      <c r="J372" s="81"/>
      <c r="K372" s="81"/>
      <c r="L372" s="73"/>
      <c r="M372" s="81"/>
      <c r="N372" s="73"/>
      <c r="O372" s="92"/>
      <c r="P372" s="81"/>
      <c r="Q372" s="83"/>
      <c r="R372" s="87"/>
      <c r="S372" s="87"/>
      <c r="T372" s="87"/>
      <c r="U372" s="87"/>
      <c r="V372" s="87"/>
      <c r="W372" s="87"/>
      <c r="X372" s="457" t="s">
        <v>636</v>
      </c>
      <c r="Y372" s="458" t="s">
        <v>63</v>
      </c>
      <c r="Z372" s="459" t="s">
        <v>16</v>
      </c>
      <c r="AA372" s="459" t="s">
        <v>29</v>
      </c>
      <c r="AB372" s="550" t="s">
        <v>637</v>
      </c>
      <c r="AC372" s="460"/>
      <c r="AD372" s="686">
        <f>AD373</f>
        <v>404.1</v>
      </c>
      <c r="AE372" s="643">
        <f t="shared" ref="AE372:AF374" si="97">AE373</f>
        <v>0</v>
      </c>
      <c r="AF372" s="654">
        <f t="shared" si="97"/>
        <v>0</v>
      </c>
      <c r="AG372" s="181"/>
      <c r="AH372" s="181"/>
      <c r="AI372" s="147"/>
    </row>
    <row r="373" spans="1:35" s="103" customFormat="1" ht="47.25" x14ac:dyDescent="0.25">
      <c r="A373" s="47"/>
      <c r="B373" s="78"/>
      <c r="C373" s="79"/>
      <c r="D373" s="79"/>
      <c r="E373" s="80"/>
      <c r="F373" s="80"/>
      <c r="G373" s="81"/>
      <c r="H373" s="81"/>
      <c r="I373" s="81"/>
      <c r="J373" s="81"/>
      <c r="K373" s="81"/>
      <c r="L373" s="73"/>
      <c r="M373" s="81"/>
      <c r="N373" s="73"/>
      <c r="O373" s="92"/>
      <c r="P373" s="81"/>
      <c r="Q373" s="83"/>
      <c r="R373" s="87"/>
      <c r="S373" s="87"/>
      <c r="T373" s="87"/>
      <c r="U373" s="87"/>
      <c r="V373" s="87"/>
      <c r="W373" s="87"/>
      <c r="X373" s="457" t="s">
        <v>638</v>
      </c>
      <c r="Y373" s="458" t="s">
        <v>63</v>
      </c>
      <c r="Z373" s="459" t="s">
        <v>16</v>
      </c>
      <c r="AA373" s="459" t="s">
        <v>29</v>
      </c>
      <c r="AB373" s="550" t="s">
        <v>639</v>
      </c>
      <c r="AC373" s="460"/>
      <c r="AD373" s="686">
        <f>AD374</f>
        <v>404.1</v>
      </c>
      <c r="AE373" s="643">
        <f t="shared" si="97"/>
        <v>0</v>
      </c>
      <c r="AF373" s="654">
        <f t="shared" si="97"/>
        <v>0</v>
      </c>
      <c r="AG373" s="181"/>
      <c r="AH373" s="181"/>
      <c r="AI373" s="147"/>
    </row>
    <row r="374" spans="1:35" s="103" customFormat="1" ht="31.5" x14ac:dyDescent="0.25">
      <c r="A374" s="47"/>
      <c r="B374" s="78"/>
      <c r="C374" s="79"/>
      <c r="D374" s="79"/>
      <c r="E374" s="80"/>
      <c r="F374" s="80"/>
      <c r="G374" s="81"/>
      <c r="H374" s="81"/>
      <c r="I374" s="81"/>
      <c r="J374" s="81"/>
      <c r="K374" s="81"/>
      <c r="L374" s="73"/>
      <c r="M374" s="81"/>
      <c r="N374" s="73"/>
      <c r="O374" s="92"/>
      <c r="P374" s="81"/>
      <c r="Q374" s="83"/>
      <c r="R374" s="87"/>
      <c r="S374" s="87"/>
      <c r="T374" s="87"/>
      <c r="U374" s="87"/>
      <c r="V374" s="87"/>
      <c r="W374" s="87"/>
      <c r="X374" s="457" t="s">
        <v>60</v>
      </c>
      <c r="Y374" s="458" t="s">
        <v>63</v>
      </c>
      <c r="Z374" s="459" t="s">
        <v>16</v>
      </c>
      <c r="AA374" s="459" t="s">
        <v>29</v>
      </c>
      <c r="AB374" s="550" t="s">
        <v>639</v>
      </c>
      <c r="AC374" s="460">
        <v>600</v>
      </c>
      <c r="AD374" s="686">
        <f>AD375</f>
        <v>404.1</v>
      </c>
      <c r="AE374" s="643">
        <f t="shared" si="97"/>
        <v>0</v>
      </c>
      <c r="AF374" s="654">
        <f t="shared" si="97"/>
        <v>0</v>
      </c>
      <c r="AG374" s="181"/>
      <c r="AH374" s="181"/>
      <c r="AI374" s="147"/>
    </row>
    <row r="375" spans="1:35" s="103" customFormat="1" x14ac:dyDescent="0.25">
      <c r="A375" s="47"/>
      <c r="B375" s="78"/>
      <c r="C375" s="79"/>
      <c r="D375" s="79"/>
      <c r="E375" s="80"/>
      <c r="F375" s="80"/>
      <c r="G375" s="81"/>
      <c r="H375" s="81"/>
      <c r="I375" s="81"/>
      <c r="J375" s="81"/>
      <c r="K375" s="81"/>
      <c r="L375" s="73"/>
      <c r="M375" s="81"/>
      <c r="N375" s="73"/>
      <c r="O375" s="92"/>
      <c r="P375" s="81"/>
      <c r="Q375" s="83"/>
      <c r="R375" s="87"/>
      <c r="S375" s="87"/>
      <c r="T375" s="87"/>
      <c r="U375" s="87"/>
      <c r="V375" s="87"/>
      <c r="W375" s="87"/>
      <c r="X375" s="457" t="s">
        <v>61</v>
      </c>
      <c r="Y375" s="458" t="s">
        <v>63</v>
      </c>
      <c r="Z375" s="459" t="s">
        <v>16</v>
      </c>
      <c r="AA375" s="459" t="s">
        <v>29</v>
      </c>
      <c r="AB375" s="550" t="s">
        <v>639</v>
      </c>
      <c r="AC375" s="460">
        <v>610</v>
      </c>
      <c r="AD375" s="686">
        <v>404.1</v>
      </c>
      <c r="AE375" s="643">
        <v>0</v>
      </c>
      <c r="AF375" s="654">
        <v>0</v>
      </c>
      <c r="AG375" s="181"/>
      <c r="AH375" s="181"/>
      <c r="AI375" s="147"/>
    </row>
    <row r="376" spans="1:35" s="506" customFormat="1" x14ac:dyDescent="0.25">
      <c r="A376" s="497"/>
      <c r="B376" s="499"/>
      <c r="C376" s="500"/>
      <c r="D376" s="500"/>
      <c r="E376" s="501"/>
      <c r="F376" s="501"/>
      <c r="G376" s="502"/>
      <c r="H376" s="502"/>
      <c r="I376" s="502"/>
      <c r="J376" s="502"/>
      <c r="K376" s="502"/>
      <c r="L376" s="498"/>
      <c r="M376" s="502"/>
      <c r="N376" s="498"/>
      <c r="O376" s="505"/>
      <c r="P376" s="502"/>
      <c r="Q376" s="503"/>
      <c r="R376" s="504"/>
      <c r="S376" s="504"/>
      <c r="T376" s="504"/>
      <c r="U376" s="504"/>
      <c r="V376" s="504"/>
      <c r="W376" s="504"/>
      <c r="X376" s="262" t="s">
        <v>242</v>
      </c>
      <c r="Y376" s="517" t="s">
        <v>63</v>
      </c>
      <c r="Z376" s="521" t="s">
        <v>16</v>
      </c>
      <c r="AA376" s="521" t="s">
        <v>29</v>
      </c>
      <c r="AB376" s="413" t="s">
        <v>243</v>
      </c>
      <c r="AC376" s="460"/>
      <c r="AD376" s="686">
        <f t="shared" ref="AD376:AD381" si="98">AD377</f>
        <v>18637.3</v>
      </c>
      <c r="AE376" s="643">
        <f t="shared" ref="AE376:AF381" si="99">AE377</f>
        <v>21472</v>
      </c>
      <c r="AF376" s="654">
        <f t="shared" si="99"/>
        <v>22352</v>
      </c>
      <c r="AG376" s="512"/>
      <c r="AH376" s="512"/>
      <c r="AI376" s="508"/>
    </row>
    <row r="377" spans="1:35" s="506" customFormat="1" ht="31.5" x14ac:dyDescent="0.25">
      <c r="A377" s="497"/>
      <c r="B377" s="499"/>
      <c r="C377" s="500"/>
      <c r="D377" s="500"/>
      <c r="E377" s="501"/>
      <c r="F377" s="501"/>
      <c r="G377" s="502"/>
      <c r="H377" s="502"/>
      <c r="I377" s="502"/>
      <c r="J377" s="502"/>
      <c r="K377" s="502"/>
      <c r="L377" s="498"/>
      <c r="M377" s="502"/>
      <c r="N377" s="498"/>
      <c r="O377" s="505"/>
      <c r="P377" s="502"/>
      <c r="Q377" s="503"/>
      <c r="R377" s="504"/>
      <c r="S377" s="504"/>
      <c r="T377" s="504"/>
      <c r="U377" s="504"/>
      <c r="V377" s="504"/>
      <c r="W377" s="504"/>
      <c r="X377" s="279" t="s">
        <v>540</v>
      </c>
      <c r="Y377" s="517" t="s">
        <v>63</v>
      </c>
      <c r="Z377" s="521" t="s">
        <v>16</v>
      </c>
      <c r="AA377" s="521" t="s">
        <v>29</v>
      </c>
      <c r="AB377" s="413" t="s">
        <v>244</v>
      </c>
      <c r="AC377" s="460"/>
      <c r="AD377" s="686">
        <f t="shared" si="98"/>
        <v>18637.3</v>
      </c>
      <c r="AE377" s="643">
        <f t="shared" si="99"/>
        <v>21472</v>
      </c>
      <c r="AF377" s="654">
        <f t="shared" si="99"/>
        <v>22352</v>
      </c>
      <c r="AG377" s="512"/>
      <c r="AH377" s="512"/>
      <c r="AI377" s="508"/>
    </row>
    <row r="378" spans="1:35" s="506" customFormat="1" ht="31.5" x14ac:dyDescent="0.25">
      <c r="A378" s="497"/>
      <c r="B378" s="499"/>
      <c r="C378" s="500"/>
      <c r="D378" s="500"/>
      <c r="E378" s="501"/>
      <c r="F378" s="501"/>
      <c r="G378" s="502"/>
      <c r="H378" s="502"/>
      <c r="I378" s="502"/>
      <c r="J378" s="502"/>
      <c r="K378" s="502"/>
      <c r="L378" s="498"/>
      <c r="M378" s="502"/>
      <c r="N378" s="498"/>
      <c r="O378" s="505"/>
      <c r="P378" s="502"/>
      <c r="Q378" s="503"/>
      <c r="R378" s="504"/>
      <c r="S378" s="504"/>
      <c r="T378" s="504"/>
      <c r="U378" s="504"/>
      <c r="V378" s="504"/>
      <c r="W378" s="504"/>
      <c r="X378" s="260" t="s">
        <v>541</v>
      </c>
      <c r="Y378" s="517" t="s">
        <v>63</v>
      </c>
      <c r="Z378" s="521" t="s">
        <v>16</v>
      </c>
      <c r="AA378" s="521" t="s">
        <v>29</v>
      </c>
      <c r="AB378" s="413" t="s">
        <v>245</v>
      </c>
      <c r="AC378" s="460"/>
      <c r="AD378" s="686">
        <f t="shared" si="98"/>
        <v>18637.3</v>
      </c>
      <c r="AE378" s="643">
        <f t="shared" si="99"/>
        <v>21472</v>
      </c>
      <c r="AF378" s="654">
        <f t="shared" si="99"/>
        <v>22352</v>
      </c>
      <c r="AG378" s="512"/>
      <c r="AH378" s="512"/>
      <c r="AI378" s="508"/>
    </row>
    <row r="379" spans="1:35" s="506" customFormat="1" x14ac:dyDescent="0.25">
      <c r="A379" s="497"/>
      <c r="B379" s="499"/>
      <c r="C379" s="500"/>
      <c r="D379" s="500"/>
      <c r="E379" s="501"/>
      <c r="F379" s="501"/>
      <c r="G379" s="502"/>
      <c r="H379" s="502"/>
      <c r="I379" s="502"/>
      <c r="J379" s="502"/>
      <c r="K379" s="502"/>
      <c r="L379" s="498"/>
      <c r="M379" s="502"/>
      <c r="N379" s="498"/>
      <c r="O379" s="505"/>
      <c r="P379" s="502"/>
      <c r="Q379" s="503"/>
      <c r="R379" s="504"/>
      <c r="S379" s="504"/>
      <c r="T379" s="504"/>
      <c r="U379" s="504"/>
      <c r="V379" s="504"/>
      <c r="W379" s="504"/>
      <c r="X379" s="260" t="s">
        <v>633</v>
      </c>
      <c r="Y379" s="517" t="s">
        <v>63</v>
      </c>
      <c r="Z379" s="521" t="s">
        <v>16</v>
      </c>
      <c r="AA379" s="521" t="s">
        <v>29</v>
      </c>
      <c r="AB379" s="413" t="s">
        <v>634</v>
      </c>
      <c r="AC379" s="460"/>
      <c r="AD379" s="686">
        <f t="shared" si="98"/>
        <v>18637.3</v>
      </c>
      <c r="AE379" s="643">
        <f t="shared" si="99"/>
        <v>21472</v>
      </c>
      <c r="AF379" s="654">
        <f t="shared" si="99"/>
        <v>22352</v>
      </c>
      <c r="AG379" s="512"/>
      <c r="AH379" s="512"/>
      <c r="AI379" s="508"/>
    </row>
    <row r="380" spans="1:35" s="506" customFormat="1" x14ac:dyDescent="0.25">
      <c r="A380" s="497"/>
      <c r="B380" s="499"/>
      <c r="C380" s="500"/>
      <c r="D380" s="500"/>
      <c r="E380" s="501"/>
      <c r="F380" s="501"/>
      <c r="G380" s="502"/>
      <c r="H380" s="502"/>
      <c r="I380" s="502"/>
      <c r="J380" s="502"/>
      <c r="K380" s="502"/>
      <c r="L380" s="498"/>
      <c r="M380" s="502"/>
      <c r="N380" s="498"/>
      <c r="O380" s="505"/>
      <c r="P380" s="502"/>
      <c r="Q380" s="503"/>
      <c r="R380" s="504"/>
      <c r="S380" s="504"/>
      <c r="T380" s="504"/>
      <c r="U380" s="504"/>
      <c r="V380" s="504"/>
      <c r="W380" s="504"/>
      <c r="X380" s="260" t="s">
        <v>730</v>
      </c>
      <c r="Y380" s="517" t="s">
        <v>63</v>
      </c>
      <c r="Z380" s="521" t="s">
        <v>16</v>
      </c>
      <c r="AA380" s="521" t="s">
        <v>29</v>
      </c>
      <c r="AB380" s="413" t="s">
        <v>694</v>
      </c>
      <c r="AC380" s="522"/>
      <c r="AD380" s="686">
        <f t="shared" si="98"/>
        <v>18637.3</v>
      </c>
      <c r="AE380" s="643">
        <f t="shared" si="99"/>
        <v>21472</v>
      </c>
      <c r="AF380" s="654">
        <f t="shared" si="99"/>
        <v>22352</v>
      </c>
      <c r="AG380" s="512"/>
      <c r="AH380" s="512"/>
      <c r="AI380" s="508"/>
    </row>
    <row r="381" spans="1:35" s="506" customFormat="1" ht="31.5" x14ac:dyDescent="0.25">
      <c r="A381" s="497"/>
      <c r="B381" s="499"/>
      <c r="C381" s="500"/>
      <c r="D381" s="500"/>
      <c r="E381" s="501"/>
      <c r="F381" s="501"/>
      <c r="G381" s="502"/>
      <c r="H381" s="502"/>
      <c r="I381" s="502"/>
      <c r="J381" s="502"/>
      <c r="K381" s="502"/>
      <c r="L381" s="498"/>
      <c r="M381" s="502"/>
      <c r="N381" s="498"/>
      <c r="O381" s="505"/>
      <c r="P381" s="502"/>
      <c r="Q381" s="503"/>
      <c r="R381" s="504"/>
      <c r="S381" s="504"/>
      <c r="T381" s="504"/>
      <c r="U381" s="504"/>
      <c r="V381" s="504"/>
      <c r="W381" s="504"/>
      <c r="X381" s="529" t="s">
        <v>60</v>
      </c>
      <c r="Y381" s="517" t="s">
        <v>63</v>
      </c>
      <c r="Z381" s="521" t="s">
        <v>16</v>
      </c>
      <c r="AA381" s="521" t="s">
        <v>29</v>
      </c>
      <c r="AB381" s="413" t="s">
        <v>694</v>
      </c>
      <c r="AC381" s="522">
        <v>600</v>
      </c>
      <c r="AD381" s="686">
        <f t="shared" si="98"/>
        <v>18637.3</v>
      </c>
      <c r="AE381" s="643">
        <f t="shared" si="99"/>
        <v>21472</v>
      </c>
      <c r="AF381" s="654">
        <f t="shared" si="99"/>
        <v>22352</v>
      </c>
      <c r="AG381" s="512"/>
      <c r="AH381" s="512"/>
      <c r="AI381" s="508"/>
    </row>
    <row r="382" spans="1:35" s="506" customFormat="1" x14ac:dyDescent="0.25">
      <c r="A382" s="497"/>
      <c r="B382" s="499"/>
      <c r="C382" s="500"/>
      <c r="D382" s="500"/>
      <c r="E382" s="501"/>
      <c r="F382" s="501"/>
      <c r="G382" s="502"/>
      <c r="H382" s="502"/>
      <c r="I382" s="502"/>
      <c r="J382" s="502"/>
      <c r="K382" s="502"/>
      <c r="L382" s="498"/>
      <c r="M382" s="502"/>
      <c r="N382" s="498"/>
      <c r="O382" s="505"/>
      <c r="P382" s="502"/>
      <c r="Q382" s="503"/>
      <c r="R382" s="504"/>
      <c r="S382" s="504"/>
      <c r="T382" s="504"/>
      <c r="U382" s="504"/>
      <c r="V382" s="504"/>
      <c r="W382" s="504"/>
      <c r="X382" s="529" t="s">
        <v>61</v>
      </c>
      <c r="Y382" s="517" t="s">
        <v>63</v>
      </c>
      <c r="Z382" s="521" t="s">
        <v>16</v>
      </c>
      <c r="AA382" s="521" t="s">
        <v>29</v>
      </c>
      <c r="AB382" s="413" t="s">
        <v>694</v>
      </c>
      <c r="AC382" s="522">
        <v>610</v>
      </c>
      <c r="AD382" s="686">
        <f>20666-2028.7</f>
        <v>18637.3</v>
      </c>
      <c r="AE382" s="643">
        <v>21472</v>
      </c>
      <c r="AF382" s="654">
        <v>22352</v>
      </c>
      <c r="AG382" s="512"/>
      <c r="AH382" s="512"/>
      <c r="AI382" s="508"/>
    </row>
    <row r="383" spans="1:35" s="506" customFormat="1" x14ac:dyDescent="0.25">
      <c r="A383" s="497"/>
      <c r="B383" s="499"/>
      <c r="C383" s="500"/>
      <c r="D383" s="500"/>
      <c r="E383" s="501"/>
      <c r="F383" s="501"/>
      <c r="G383" s="502"/>
      <c r="H383" s="502"/>
      <c r="I383" s="502"/>
      <c r="J383" s="502"/>
      <c r="K383" s="502"/>
      <c r="L383" s="498"/>
      <c r="M383" s="502"/>
      <c r="N383" s="498"/>
      <c r="O383" s="505"/>
      <c r="P383" s="502"/>
      <c r="Q383" s="503"/>
      <c r="R383" s="504"/>
      <c r="S383" s="504"/>
      <c r="T383" s="504"/>
      <c r="U383" s="504"/>
      <c r="V383" s="504"/>
      <c r="W383" s="504"/>
      <c r="X383" s="457" t="s">
        <v>768</v>
      </c>
      <c r="Y383" s="458" t="s">
        <v>63</v>
      </c>
      <c r="Z383" s="459" t="s">
        <v>22</v>
      </c>
      <c r="AA383" s="459"/>
      <c r="AB383" s="550"/>
      <c r="AC383" s="460"/>
      <c r="AD383" s="686">
        <f t="shared" ref="AD383:AF389" si="100">AD384</f>
        <v>300</v>
      </c>
      <c r="AE383" s="643">
        <f t="shared" si="100"/>
        <v>0</v>
      </c>
      <c r="AF383" s="654">
        <f t="shared" si="100"/>
        <v>0</v>
      </c>
      <c r="AG383" s="512"/>
      <c r="AH383" s="512"/>
      <c r="AI383" s="508"/>
    </row>
    <row r="384" spans="1:35" s="506" customFormat="1" x14ac:dyDescent="0.25">
      <c r="A384" s="497"/>
      <c r="B384" s="499"/>
      <c r="C384" s="500"/>
      <c r="D384" s="500"/>
      <c r="E384" s="501"/>
      <c r="F384" s="501"/>
      <c r="G384" s="502"/>
      <c r="H384" s="502"/>
      <c r="I384" s="502"/>
      <c r="J384" s="502"/>
      <c r="K384" s="502"/>
      <c r="L384" s="498"/>
      <c r="M384" s="502"/>
      <c r="N384" s="498"/>
      <c r="O384" s="505"/>
      <c r="P384" s="502"/>
      <c r="Q384" s="503"/>
      <c r="R384" s="504"/>
      <c r="S384" s="504"/>
      <c r="T384" s="504"/>
      <c r="U384" s="504"/>
      <c r="V384" s="504"/>
      <c r="W384" s="504"/>
      <c r="X384" s="457" t="s">
        <v>769</v>
      </c>
      <c r="Y384" s="458" t="s">
        <v>63</v>
      </c>
      <c r="Z384" s="459" t="s">
        <v>22</v>
      </c>
      <c r="AA384" s="459" t="s">
        <v>22</v>
      </c>
      <c r="AB384" s="550"/>
      <c r="AC384" s="460"/>
      <c r="AD384" s="686">
        <f t="shared" si="100"/>
        <v>300</v>
      </c>
      <c r="AE384" s="643">
        <f t="shared" si="100"/>
        <v>0</v>
      </c>
      <c r="AF384" s="654">
        <f t="shared" si="100"/>
        <v>0</v>
      </c>
      <c r="AG384" s="512"/>
      <c r="AH384" s="512"/>
      <c r="AI384" s="508"/>
    </row>
    <row r="385" spans="1:35" s="506" customFormat="1" x14ac:dyDescent="0.25">
      <c r="A385" s="497"/>
      <c r="B385" s="499"/>
      <c r="C385" s="500"/>
      <c r="D385" s="500"/>
      <c r="E385" s="501"/>
      <c r="F385" s="501"/>
      <c r="G385" s="502"/>
      <c r="H385" s="502"/>
      <c r="I385" s="502"/>
      <c r="J385" s="502"/>
      <c r="K385" s="502"/>
      <c r="L385" s="498"/>
      <c r="M385" s="502"/>
      <c r="N385" s="498"/>
      <c r="O385" s="505"/>
      <c r="P385" s="502"/>
      <c r="Q385" s="503"/>
      <c r="R385" s="504"/>
      <c r="S385" s="504"/>
      <c r="T385" s="504"/>
      <c r="U385" s="504"/>
      <c r="V385" s="504"/>
      <c r="W385" s="504"/>
      <c r="X385" s="457" t="s">
        <v>770</v>
      </c>
      <c r="Y385" s="458" t="s">
        <v>63</v>
      </c>
      <c r="Z385" s="459" t="s">
        <v>22</v>
      </c>
      <c r="AA385" s="459" t="s">
        <v>22</v>
      </c>
      <c r="AB385" s="550" t="s">
        <v>771</v>
      </c>
      <c r="AC385" s="460"/>
      <c r="AD385" s="686">
        <f t="shared" si="100"/>
        <v>300</v>
      </c>
      <c r="AE385" s="643">
        <f t="shared" si="100"/>
        <v>0</v>
      </c>
      <c r="AF385" s="654">
        <f t="shared" si="100"/>
        <v>0</v>
      </c>
      <c r="AG385" s="512"/>
      <c r="AH385" s="512"/>
      <c r="AI385" s="508"/>
    </row>
    <row r="386" spans="1:35" s="506" customFormat="1" x14ac:dyDescent="0.25">
      <c r="A386" s="497"/>
      <c r="B386" s="499"/>
      <c r="C386" s="500"/>
      <c r="D386" s="500"/>
      <c r="E386" s="501"/>
      <c r="F386" s="501"/>
      <c r="G386" s="502"/>
      <c r="H386" s="502"/>
      <c r="I386" s="502"/>
      <c r="J386" s="502"/>
      <c r="K386" s="502"/>
      <c r="L386" s="498"/>
      <c r="M386" s="502"/>
      <c r="N386" s="498"/>
      <c r="O386" s="505"/>
      <c r="P386" s="502"/>
      <c r="Q386" s="503"/>
      <c r="R386" s="504"/>
      <c r="S386" s="504"/>
      <c r="T386" s="504"/>
      <c r="U386" s="504"/>
      <c r="V386" s="504"/>
      <c r="W386" s="504"/>
      <c r="X386" s="457" t="s">
        <v>772</v>
      </c>
      <c r="Y386" s="458" t="s">
        <v>63</v>
      </c>
      <c r="Z386" s="459" t="s">
        <v>22</v>
      </c>
      <c r="AA386" s="459" t="s">
        <v>22</v>
      </c>
      <c r="AB386" s="550" t="s">
        <v>773</v>
      </c>
      <c r="AC386" s="460"/>
      <c r="AD386" s="686">
        <f t="shared" si="100"/>
        <v>300</v>
      </c>
      <c r="AE386" s="643">
        <f t="shared" si="100"/>
        <v>0</v>
      </c>
      <c r="AF386" s="654">
        <f t="shared" si="100"/>
        <v>0</v>
      </c>
      <c r="AG386" s="512"/>
      <c r="AH386" s="512"/>
      <c r="AI386" s="508"/>
    </row>
    <row r="387" spans="1:35" s="506" customFormat="1" ht="31.5" x14ac:dyDescent="0.25">
      <c r="A387" s="497"/>
      <c r="B387" s="499"/>
      <c r="C387" s="500"/>
      <c r="D387" s="500"/>
      <c r="E387" s="501"/>
      <c r="F387" s="501"/>
      <c r="G387" s="502"/>
      <c r="H387" s="502"/>
      <c r="I387" s="502"/>
      <c r="J387" s="502"/>
      <c r="K387" s="502"/>
      <c r="L387" s="498"/>
      <c r="M387" s="502"/>
      <c r="N387" s="498"/>
      <c r="O387" s="505"/>
      <c r="P387" s="502"/>
      <c r="Q387" s="503"/>
      <c r="R387" s="504"/>
      <c r="S387" s="504"/>
      <c r="T387" s="504"/>
      <c r="U387" s="504"/>
      <c r="V387" s="504"/>
      <c r="W387" s="504"/>
      <c r="X387" s="457" t="s">
        <v>774</v>
      </c>
      <c r="Y387" s="458" t="s">
        <v>63</v>
      </c>
      <c r="Z387" s="459" t="s">
        <v>22</v>
      </c>
      <c r="AA387" s="459" t="s">
        <v>22</v>
      </c>
      <c r="AB387" s="550" t="s">
        <v>775</v>
      </c>
      <c r="AC387" s="460"/>
      <c r="AD387" s="686">
        <f t="shared" si="100"/>
        <v>300</v>
      </c>
      <c r="AE387" s="643">
        <f t="shared" si="100"/>
        <v>0</v>
      </c>
      <c r="AF387" s="654">
        <f t="shared" si="100"/>
        <v>0</v>
      </c>
      <c r="AG387" s="512"/>
      <c r="AH387" s="512"/>
      <c r="AI387" s="508"/>
    </row>
    <row r="388" spans="1:35" s="506" customFormat="1" ht="51.75" customHeight="1" x14ac:dyDescent="0.25">
      <c r="A388" s="497"/>
      <c r="B388" s="499"/>
      <c r="C388" s="500"/>
      <c r="D388" s="500"/>
      <c r="E388" s="501"/>
      <c r="F388" s="501"/>
      <c r="G388" s="502"/>
      <c r="H388" s="502"/>
      <c r="I388" s="502"/>
      <c r="J388" s="502"/>
      <c r="K388" s="502"/>
      <c r="L388" s="498"/>
      <c r="M388" s="502"/>
      <c r="N388" s="498"/>
      <c r="O388" s="505"/>
      <c r="P388" s="502"/>
      <c r="Q388" s="503"/>
      <c r="R388" s="504"/>
      <c r="S388" s="504"/>
      <c r="T388" s="504"/>
      <c r="U388" s="504"/>
      <c r="V388" s="504"/>
      <c r="W388" s="504"/>
      <c r="X388" s="457" t="s">
        <v>777</v>
      </c>
      <c r="Y388" s="458" t="s">
        <v>63</v>
      </c>
      <c r="Z388" s="459" t="s">
        <v>22</v>
      </c>
      <c r="AA388" s="459" t="s">
        <v>22</v>
      </c>
      <c r="AB388" s="550" t="s">
        <v>776</v>
      </c>
      <c r="AC388" s="460"/>
      <c r="AD388" s="686">
        <f t="shared" si="100"/>
        <v>300</v>
      </c>
      <c r="AE388" s="643">
        <f t="shared" si="100"/>
        <v>0</v>
      </c>
      <c r="AF388" s="654">
        <f t="shared" si="100"/>
        <v>0</v>
      </c>
      <c r="AG388" s="512"/>
      <c r="AH388" s="512"/>
      <c r="AI388" s="508"/>
    </row>
    <row r="389" spans="1:35" s="506" customFormat="1" x14ac:dyDescent="0.25">
      <c r="A389" s="497"/>
      <c r="B389" s="499"/>
      <c r="C389" s="500"/>
      <c r="D389" s="500"/>
      <c r="E389" s="501"/>
      <c r="F389" s="501"/>
      <c r="G389" s="502"/>
      <c r="H389" s="502"/>
      <c r="I389" s="502"/>
      <c r="J389" s="502"/>
      <c r="K389" s="502"/>
      <c r="L389" s="498"/>
      <c r="M389" s="502"/>
      <c r="N389" s="498"/>
      <c r="O389" s="505"/>
      <c r="P389" s="502"/>
      <c r="Q389" s="503"/>
      <c r="R389" s="504"/>
      <c r="S389" s="504"/>
      <c r="T389" s="504"/>
      <c r="U389" s="504"/>
      <c r="V389" s="504"/>
      <c r="W389" s="504"/>
      <c r="X389" s="457" t="s">
        <v>97</v>
      </c>
      <c r="Y389" s="458" t="s">
        <v>63</v>
      </c>
      <c r="Z389" s="459" t="s">
        <v>22</v>
      </c>
      <c r="AA389" s="459" t="s">
        <v>22</v>
      </c>
      <c r="AB389" s="550" t="s">
        <v>776</v>
      </c>
      <c r="AC389" s="460">
        <v>300</v>
      </c>
      <c r="AD389" s="686">
        <f t="shared" si="100"/>
        <v>300</v>
      </c>
      <c r="AE389" s="643">
        <f t="shared" si="100"/>
        <v>0</v>
      </c>
      <c r="AF389" s="654">
        <f t="shared" si="100"/>
        <v>0</v>
      </c>
      <c r="AG389" s="512"/>
      <c r="AH389" s="512"/>
      <c r="AI389" s="508"/>
    </row>
    <row r="390" spans="1:35" s="77" customFormat="1" x14ac:dyDescent="0.25">
      <c r="A390" s="68"/>
      <c r="B390" s="69"/>
      <c r="C390" s="71"/>
      <c r="D390" s="72"/>
      <c r="E390" s="72"/>
      <c r="F390" s="72"/>
      <c r="G390" s="73"/>
      <c r="H390" s="73"/>
      <c r="I390" s="73"/>
      <c r="J390" s="73"/>
      <c r="K390" s="73"/>
      <c r="L390" s="73"/>
      <c r="M390" s="73"/>
      <c r="N390" s="73"/>
      <c r="O390" s="74"/>
      <c r="P390" s="73"/>
      <c r="Q390" s="75"/>
      <c r="R390" s="95"/>
      <c r="S390" s="95"/>
      <c r="T390" s="95"/>
      <c r="U390" s="95"/>
      <c r="V390" s="95"/>
      <c r="W390" s="95"/>
      <c r="X390" s="457" t="s">
        <v>40</v>
      </c>
      <c r="Y390" s="458" t="s">
        <v>63</v>
      </c>
      <c r="Z390" s="459" t="s">
        <v>22</v>
      </c>
      <c r="AA390" s="459" t="s">
        <v>22</v>
      </c>
      <c r="AB390" s="550" t="s">
        <v>776</v>
      </c>
      <c r="AC390" s="460">
        <v>320</v>
      </c>
      <c r="AD390" s="686">
        <v>300</v>
      </c>
      <c r="AE390" s="643">
        <v>0</v>
      </c>
      <c r="AF390" s="654">
        <v>0</v>
      </c>
      <c r="AG390" s="206"/>
      <c r="AH390" s="206"/>
      <c r="AI390" s="147"/>
    </row>
    <row r="391" spans="1:35" s="77" customFormat="1" x14ac:dyDescent="0.25">
      <c r="A391" s="68"/>
      <c r="B391" s="69"/>
      <c r="C391" s="71"/>
      <c r="D391" s="72"/>
      <c r="E391" s="72"/>
      <c r="F391" s="72"/>
      <c r="G391" s="498"/>
      <c r="H391" s="498"/>
      <c r="I391" s="498"/>
      <c r="J391" s="498"/>
      <c r="K391" s="498"/>
      <c r="L391" s="498"/>
      <c r="M391" s="498"/>
      <c r="N391" s="498"/>
      <c r="O391" s="74"/>
      <c r="P391" s="498"/>
      <c r="Q391" s="75"/>
      <c r="R391" s="95"/>
      <c r="S391" s="95"/>
      <c r="T391" s="95"/>
      <c r="U391" s="95"/>
      <c r="V391" s="95"/>
      <c r="W391" s="95"/>
      <c r="X391" s="666" t="s">
        <v>94</v>
      </c>
      <c r="Y391" s="454" t="s">
        <v>63</v>
      </c>
      <c r="Z391" s="477" t="s">
        <v>36</v>
      </c>
      <c r="AA391" s="459"/>
      <c r="AB391" s="550"/>
      <c r="AC391" s="460"/>
      <c r="AD391" s="686">
        <f>AD392+AD399+AD404</f>
        <v>4481</v>
      </c>
      <c r="AE391" s="643">
        <f t="shared" ref="AE391:AF391" si="101">AE392+AE399+AE404</f>
        <v>4150</v>
      </c>
      <c r="AF391" s="654">
        <f t="shared" si="101"/>
        <v>4150</v>
      </c>
      <c r="AG391" s="206"/>
      <c r="AH391" s="206"/>
      <c r="AI391" s="508"/>
    </row>
    <row r="392" spans="1:35" s="103" customFormat="1" x14ac:dyDescent="0.25">
      <c r="A392" s="47"/>
      <c r="B392" s="78"/>
      <c r="C392" s="79"/>
      <c r="D392" s="79"/>
      <c r="E392" s="80"/>
      <c r="F392" s="79"/>
      <c r="G392" s="81"/>
      <c r="H392" s="81"/>
      <c r="I392" s="81"/>
      <c r="J392" s="81"/>
      <c r="K392" s="81"/>
      <c r="L392" s="73"/>
      <c r="M392" s="81"/>
      <c r="N392" s="73"/>
      <c r="O392" s="82"/>
      <c r="P392" s="81"/>
      <c r="Q392" s="83"/>
      <c r="R392" s="87"/>
      <c r="S392" s="87"/>
      <c r="T392" s="87"/>
      <c r="U392" s="87"/>
      <c r="V392" s="87"/>
      <c r="W392" s="87"/>
      <c r="X392" s="457" t="s">
        <v>55</v>
      </c>
      <c r="Y392" s="458" t="s">
        <v>63</v>
      </c>
      <c r="Z392" s="459">
        <v>10</v>
      </c>
      <c r="AA392" s="459" t="s">
        <v>29</v>
      </c>
      <c r="AB392" s="549"/>
      <c r="AC392" s="456"/>
      <c r="AD392" s="686">
        <f>AD393</f>
        <v>4010</v>
      </c>
      <c r="AE392" s="643">
        <f>AE393</f>
        <v>4010</v>
      </c>
      <c r="AF392" s="654">
        <f>AF393</f>
        <v>4010</v>
      </c>
      <c r="AG392" s="181"/>
      <c r="AH392" s="181"/>
      <c r="AI392" s="147"/>
    </row>
    <row r="393" spans="1:35" s="103" customFormat="1" x14ac:dyDescent="0.25">
      <c r="A393" s="89"/>
      <c r="B393" s="78"/>
      <c r="C393" s="79"/>
      <c r="D393" s="79"/>
      <c r="E393" s="80"/>
      <c r="F393" s="79"/>
      <c r="G393" s="81"/>
      <c r="H393" s="81"/>
      <c r="I393" s="81"/>
      <c r="J393" s="81"/>
      <c r="K393" s="81"/>
      <c r="L393" s="73"/>
      <c r="M393" s="81"/>
      <c r="N393" s="73"/>
      <c r="O393" s="82"/>
      <c r="P393" s="81"/>
      <c r="Q393" s="83"/>
      <c r="R393" s="87"/>
      <c r="S393" s="87"/>
      <c r="T393" s="87"/>
      <c r="U393" s="87"/>
      <c r="V393" s="87"/>
      <c r="W393" s="87"/>
      <c r="X393" s="463" t="s">
        <v>292</v>
      </c>
      <c r="Y393" s="458" t="s">
        <v>63</v>
      </c>
      <c r="Z393" s="459">
        <v>10</v>
      </c>
      <c r="AA393" s="459" t="s">
        <v>29</v>
      </c>
      <c r="AB393" s="550" t="s">
        <v>109</v>
      </c>
      <c r="AC393" s="456"/>
      <c r="AD393" s="686">
        <f>AD395</f>
        <v>4010</v>
      </c>
      <c r="AE393" s="643">
        <f>AE395</f>
        <v>4010</v>
      </c>
      <c r="AF393" s="654">
        <f>AF395</f>
        <v>4010</v>
      </c>
      <c r="AG393" s="181"/>
      <c r="AH393" s="181"/>
      <c r="AI393" s="147"/>
    </row>
    <row r="394" spans="1:35" s="103" customFormat="1" x14ac:dyDescent="0.25">
      <c r="A394" s="89"/>
      <c r="B394" s="78"/>
      <c r="C394" s="79"/>
      <c r="D394" s="79"/>
      <c r="E394" s="80"/>
      <c r="F394" s="79"/>
      <c r="G394" s="81"/>
      <c r="H394" s="81"/>
      <c r="I394" s="81"/>
      <c r="J394" s="81"/>
      <c r="K394" s="81"/>
      <c r="L394" s="73"/>
      <c r="M394" s="81"/>
      <c r="N394" s="73"/>
      <c r="O394" s="82"/>
      <c r="P394" s="81"/>
      <c r="Q394" s="83"/>
      <c r="R394" s="87"/>
      <c r="S394" s="87"/>
      <c r="T394" s="87"/>
      <c r="U394" s="87"/>
      <c r="V394" s="87"/>
      <c r="W394" s="87"/>
      <c r="X394" s="463" t="s">
        <v>293</v>
      </c>
      <c r="Y394" s="458" t="s">
        <v>63</v>
      </c>
      <c r="Z394" s="459">
        <v>10</v>
      </c>
      <c r="AA394" s="459" t="s">
        <v>29</v>
      </c>
      <c r="AB394" s="550" t="s">
        <v>118</v>
      </c>
      <c r="AC394" s="456"/>
      <c r="AD394" s="686">
        <f>AD395</f>
        <v>4010</v>
      </c>
      <c r="AE394" s="643">
        <f>AE395</f>
        <v>4010</v>
      </c>
      <c r="AF394" s="654">
        <f>AF395</f>
        <v>4010</v>
      </c>
      <c r="AG394" s="181"/>
      <c r="AH394" s="181"/>
      <c r="AI394" s="147"/>
    </row>
    <row r="395" spans="1:35" s="103" customFormat="1" ht="31.5" x14ac:dyDescent="0.25">
      <c r="A395" s="89"/>
      <c r="B395" s="78"/>
      <c r="C395" s="79"/>
      <c r="D395" s="79"/>
      <c r="E395" s="80"/>
      <c r="F395" s="79"/>
      <c r="G395" s="81"/>
      <c r="H395" s="81"/>
      <c r="I395" s="81"/>
      <c r="J395" s="81"/>
      <c r="K395" s="81"/>
      <c r="L395" s="73"/>
      <c r="M395" s="81"/>
      <c r="N395" s="73"/>
      <c r="O395" s="82"/>
      <c r="P395" s="81"/>
      <c r="Q395" s="83"/>
      <c r="R395" s="87"/>
      <c r="S395" s="87"/>
      <c r="T395" s="87"/>
      <c r="U395" s="87"/>
      <c r="V395" s="87"/>
      <c r="W395" s="87"/>
      <c r="X395" s="463" t="s">
        <v>466</v>
      </c>
      <c r="Y395" s="458" t="s">
        <v>63</v>
      </c>
      <c r="Z395" s="459">
        <v>10</v>
      </c>
      <c r="AA395" s="459" t="s">
        <v>29</v>
      </c>
      <c r="AB395" s="550" t="s">
        <v>465</v>
      </c>
      <c r="AC395" s="456"/>
      <c r="AD395" s="686">
        <f t="shared" ref="AD395:AF397" si="102">AD396</f>
        <v>4010</v>
      </c>
      <c r="AE395" s="643">
        <f t="shared" si="102"/>
        <v>4010</v>
      </c>
      <c r="AF395" s="654">
        <f t="shared" si="102"/>
        <v>4010</v>
      </c>
      <c r="AG395" s="181"/>
      <c r="AH395" s="181"/>
      <c r="AI395" s="147"/>
    </row>
    <row r="396" spans="1:35" s="103" customFormat="1" ht="31.5" x14ac:dyDescent="0.25">
      <c r="A396" s="89"/>
      <c r="B396" s="78"/>
      <c r="C396" s="79"/>
      <c r="D396" s="79"/>
      <c r="E396" s="80"/>
      <c r="F396" s="79"/>
      <c r="G396" s="81"/>
      <c r="H396" s="81"/>
      <c r="I396" s="81"/>
      <c r="J396" s="81"/>
      <c r="K396" s="81"/>
      <c r="L396" s="73"/>
      <c r="M396" s="81"/>
      <c r="N396" s="73"/>
      <c r="O396" s="82"/>
      <c r="P396" s="81"/>
      <c r="Q396" s="83"/>
      <c r="R396" s="87"/>
      <c r="S396" s="87"/>
      <c r="T396" s="87"/>
      <c r="U396" s="87"/>
      <c r="V396" s="87"/>
      <c r="W396" s="87"/>
      <c r="X396" s="472" t="s">
        <v>295</v>
      </c>
      <c r="Y396" s="458" t="s">
        <v>63</v>
      </c>
      <c r="Z396" s="459">
        <v>10</v>
      </c>
      <c r="AA396" s="459" t="s">
        <v>29</v>
      </c>
      <c r="AB396" s="550" t="s">
        <v>464</v>
      </c>
      <c r="AC396" s="456"/>
      <c r="AD396" s="686">
        <f t="shared" si="102"/>
        <v>4010</v>
      </c>
      <c r="AE396" s="643">
        <f t="shared" si="102"/>
        <v>4010</v>
      </c>
      <c r="AF396" s="654">
        <f t="shared" si="102"/>
        <v>4010</v>
      </c>
      <c r="AG396" s="181"/>
      <c r="AH396" s="181"/>
      <c r="AI396" s="147"/>
    </row>
    <row r="397" spans="1:35" s="103" customFormat="1" x14ac:dyDescent="0.25">
      <c r="A397" s="90"/>
      <c r="B397" s="78"/>
      <c r="C397" s="79"/>
      <c r="D397" s="79"/>
      <c r="E397" s="80"/>
      <c r="F397" s="79"/>
      <c r="G397" s="81"/>
      <c r="H397" s="105"/>
      <c r="I397" s="49"/>
      <c r="J397" s="49"/>
      <c r="K397" s="49"/>
      <c r="L397" s="73"/>
      <c r="M397" s="49"/>
      <c r="N397" s="73"/>
      <c r="O397" s="82"/>
      <c r="P397" s="81"/>
      <c r="Q397" s="83"/>
      <c r="R397" s="87"/>
      <c r="S397" s="87"/>
      <c r="T397" s="87"/>
      <c r="U397" s="87"/>
      <c r="V397" s="87"/>
      <c r="W397" s="105"/>
      <c r="X397" s="457" t="s">
        <v>97</v>
      </c>
      <c r="Y397" s="458" t="s">
        <v>63</v>
      </c>
      <c r="Z397" s="459">
        <v>10</v>
      </c>
      <c r="AA397" s="459" t="s">
        <v>29</v>
      </c>
      <c r="AB397" s="550" t="s">
        <v>464</v>
      </c>
      <c r="AC397" s="460">
        <v>300</v>
      </c>
      <c r="AD397" s="686">
        <f t="shared" si="102"/>
        <v>4010</v>
      </c>
      <c r="AE397" s="643">
        <f t="shared" si="102"/>
        <v>4010</v>
      </c>
      <c r="AF397" s="654">
        <f t="shared" si="102"/>
        <v>4010</v>
      </c>
      <c r="AG397" s="181"/>
      <c r="AH397" s="181"/>
      <c r="AI397" s="147"/>
    </row>
    <row r="398" spans="1:35" x14ac:dyDescent="0.25">
      <c r="A398" s="47"/>
      <c r="B398" s="78"/>
      <c r="C398" s="79"/>
      <c r="D398" s="79"/>
      <c r="E398" s="80"/>
      <c r="F398" s="80"/>
      <c r="G398" s="81"/>
      <c r="H398" s="81"/>
      <c r="I398" s="81"/>
      <c r="J398" s="81"/>
      <c r="K398" s="81"/>
      <c r="L398" s="73"/>
      <c r="M398" s="81"/>
      <c r="N398" s="73"/>
      <c r="O398" s="81"/>
      <c r="P398" s="81"/>
      <c r="Q398" s="83"/>
      <c r="R398" s="87"/>
      <c r="S398" s="87"/>
      <c r="T398" s="87"/>
      <c r="U398" s="87"/>
      <c r="V398" s="87"/>
      <c r="W398" s="87"/>
      <c r="X398" s="457" t="s">
        <v>40</v>
      </c>
      <c r="Y398" s="458" t="s">
        <v>63</v>
      </c>
      <c r="Z398" s="459">
        <v>10</v>
      </c>
      <c r="AA398" s="459" t="s">
        <v>29</v>
      </c>
      <c r="AB398" s="550" t="s">
        <v>464</v>
      </c>
      <c r="AC398" s="460">
        <v>320</v>
      </c>
      <c r="AD398" s="686">
        <v>4010</v>
      </c>
      <c r="AE398" s="643">
        <v>4010</v>
      </c>
      <c r="AF398" s="654">
        <v>4010</v>
      </c>
      <c r="AG398" s="181"/>
      <c r="AH398" s="181"/>
      <c r="AI398" s="147"/>
    </row>
    <row r="399" spans="1:35" x14ac:dyDescent="0.25">
      <c r="A399" s="47"/>
      <c r="B399" s="78"/>
      <c r="C399" s="79"/>
      <c r="D399" s="79"/>
      <c r="E399" s="80"/>
      <c r="F399" s="80"/>
      <c r="G399" s="81"/>
      <c r="H399" s="81"/>
      <c r="I399" s="81"/>
      <c r="J399" s="81"/>
      <c r="K399" s="81"/>
      <c r="L399" s="73"/>
      <c r="M399" s="81"/>
      <c r="N399" s="73"/>
      <c r="O399" s="81"/>
      <c r="P399" s="81"/>
      <c r="Q399" s="83"/>
      <c r="R399" s="87"/>
      <c r="S399" s="87"/>
      <c r="T399" s="87"/>
      <c r="U399" s="87"/>
      <c r="V399" s="87"/>
      <c r="W399" s="87"/>
      <c r="X399" s="457" t="s">
        <v>58</v>
      </c>
      <c r="Y399" s="458" t="s">
        <v>63</v>
      </c>
      <c r="Z399" s="459">
        <v>10</v>
      </c>
      <c r="AA399" s="459" t="s">
        <v>7</v>
      </c>
      <c r="AB399" s="549"/>
      <c r="AC399" s="460"/>
      <c r="AD399" s="686">
        <f>AD400</f>
        <v>331</v>
      </c>
      <c r="AE399" s="643">
        <f t="shared" ref="AE399:AF402" si="103">AE400</f>
        <v>0</v>
      </c>
      <c r="AF399" s="654">
        <f t="shared" si="103"/>
        <v>0</v>
      </c>
      <c r="AG399" s="181"/>
      <c r="AH399" s="181"/>
      <c r="AI399" s="147"/>
    </row>
    <row r="400" spans="1:3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73"/>
      <c r="M400" s="81"/>
      <c r="N400" s="73"/>
      <c r="O400" s="81"/>
      <c r="P400" s="81"/>
      <c r="Q400" s="83"/>
      <c r="R400" s="87"/>
      <c r="S400" s="87"/>
      <c r="T400" s="87"/>
      <c r="U400" s="87"/>
      <c r="V400" s="87"/>
      <c r="W400" s="87"/>
      <c r="X400" s="457" t="s">
        <v>332</v>
      </c>
      <c r="Y400" s="458" t="s">
        <v>63</v>
      </c>
      <c r="Z400" s="459">
        <v>10</v>
      </c>
      <c r="AA400" s="459" t="s">
        <v>7</v>
      </c>
      <c r="AB400" s="554" t="s">
        <v>137</v>
      </c>
      <c r="AC400" s="578"/>
      <c r="AD400" s="686">
        <f>AD401</f>
        <v>331</v>
      </c>
      <c r="AE400" s="643">
        <f t="shared" si="103"/>
        <v>0</v>
      </c>
      <c r="AF400" s="654">
        <f t="shared" si="103"/>
        <v>0</v>
      </c>
      <c r="AG400" s="181"/>
      <c r="AH400" s="181"/>
      <c r="AI400" s="147"/>
    </row>
    <row r="401" spans="1:3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73"/>
      <c r="M401" s="81"/>
      <c r="N401" s="73"/>
      <c r="O401" s="81"/>
      <c r="P401" s="81"/>
      <c r="Q401" s="83"/>
      <c r="R401" s="87"/>
      <c r="S401" s="87"/>
      <c r="T401" s="87"/>
      <c r="U401" s="87"/>
      <c r="V401" s="87"/>
      <c r="W401" s="87"/>
      <c r="X401" s="471" t="s">
        <v>613</v>
      </c>
      <c r="Y401" s="458" t="s">
        <v>63</v>
      </c>
      <c r="Z401" s="459">
        <v>10</v>
      </c>
      <c r="AA401" s="459" t="s">
        <v>7</v>
      </c>
      <c r="AB401" s="550" t="s">
        <v>612</v>
      </c>
      <c r="AC401" s="578"/>
      <c r="AD401" s="686">
        <f>AD402</f>
        <v>331</v>
      </c>
      <c r="AE401" s="643">
        <f t="shared" si="103"/>
        <v>0</v>
      </c>
      <c r="AF401" s="654">
        <f t="shared" si="103"/>
        <v>0</v>
      </c>
      <c r="AG401" s="181"/>
      <c r="AH401" s="181"/>
      <c r="AI401" s="147"/>
    </row>
    <row r="402" spans="1:35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73"/>
      <c r="M402" s="81"/>
      <c r="N402" s="73"/>
      <c r="O402" s="81"/>
      <c r="P402" s="81"/>
      <c r="Q402" s="83"/>
      <c r="R402" s="87"/>
      <c r="S402" s="87"/>
      <c r="T402" s="87"/>
      <c r="U402" s="87"/>
      <c r="V402" s="87"/>
      <c r="W402" s="87"/>
      <c r="X402" s="457" t="s">
        <v>97</v>
      </c>
      <c r="Y402" s="458" t="s">
        <v>63</v>
      </c>
      <c r="Z402" s="459">
        <v>10</v>
      </c>
      <c r="AA402" s="459" t="s">
        <v>7</v>
      </c>
      <c r="AB402" s="550" t="s">
        <v>612</v>
      </c>
      <c r="AC402" s="460">
        <v>300</v>
      </c>
      <c r="AD402" s="686">
        <f>AD403</f>
        <v>331</v>
      </c>
      <c r="AE402" s="643">
        <f t="shared" si="103"/>
        <v>0</v>
      </c>
      <c r="AF402" s="654">
        <f t="shared" si="103"/>
        <v>0</v>
      </c>
      <c r="AG402" s="181"/>
      <c r="AH402" s="181"/>
      <c r="AI402" s="147"/>
    </row>
    <row r="403" spans="1:35" x14ac:dyDescent="0.25">
      <c r="A403" s="47"/>
      <c r="B403" s="78"/>
      <c r="C403" s="79"/>
      <c r="D403" s="79"/>
      <c r="E403" s="80"/>
      <c r="F403" s="80"/>
      <c r="G403" s="81"/>
      <c r="H403" s="81"/>
      <c r="I403" s="81"/>
      <c r="J403" s="81"/>
      <c r="K403" s="81"/>
      <c r="L403" s="73"/>
      <c r="M403" s="81"/>
      <c r="N403" s="73"/>
      <c r="O403" s="81"/>
      <c r="P403" s="81"/>
      <c r="Q403" s="83"/>
      <c r="R403" s="87"/>
      <c r="S403" s="87"/>
      <c r="T403" s="87"/>
      <c r="U403" s="87"/>
      <c r="V403" s="87"/>
      <c r="W403" s="87"/>
      <c r="X403" s="457" t="s">
        <v>40</v>
      </c>
      <c r="Y403" s="458" t="s">
        <v>63</v>
      </c>
      <c r="Z403" s="459">
        <v>10</v>
      </c>
      <c r="AA403" s="459" t="s">
        <v>7</v>
      </c>
      <c r="AB403" s="550" t="s">
        <v>612</v>
      </c>
      <c r="AC403" s="460">
        <v>320</v>
      </c>
      <c r="AD403" s="686">
        <v>331</v>
      </c>
      <c r="AE403" s="643">
        <v>0</v>
      </c>
      <c r="AF403" s="654">
        <v>0</v>
      </c>
      <c r="AG403" s="181"/>
      <c r="AH403" s="181"/>
      <c r="AI403" s="147"/>
    </row>
    <row r="404" spans="1:35" x14ac:dyDescent="0.25">
      <c r="A404" s="88"/>
      <c r="B404" s="78"/>
      <c r="C404" s="79"/>
      <c r="D404" s="79"/>
      <c r="E404" s="80"/>
      <c r="F404" s="80"/>
      <c r="G404" s="81"/>
      <c r="H404" s="81"/>
      <c r="I404" s="81"/>
      <c r="J404" s="81"/>
      <c r="K404" s="81"/>
      <c r="L404" s="73"/>
      <c r="M404" s="81"/>
      <c r="N404" s="73"/>
      <c r="O404" s="92"/>
      <c r="P404" s="81"/>
      <c r="Q404" s="83"/>
      <c r="R404" s="126"/>
      <c r="S404" s="83"/>
      <c r="T404" s="83"/>
      <c r="U404" s="83"/>
      <c r="V404" s="83"/>
      <c r="W404" s="83"/>
      <c r="X404" s="457" t="s">
        <v>33</v>
      </c>
      <c r="Y404" s="458" t="s">
        <v>63</v>
      </c>
      <c r="Z404" s="459">
        <v>10</v>
      </c>
      <c r="AA404" s="459" t="s">
        <v>95</v>
      </c>
      <c r="AB404" s="549"/>
      <c r="AC404" s="488"/>
      <c r="AD404" s="686">
        <f t="shared" ref="AD404:AF405" si="104">AD405</f>
        <v>140</v>
      </c>
      <c r="AE404" s="643">
        <f t="shared" si="104"/>
        <v>140</v>
      </c>
      <c r="AF404" s="654">
        <f t="shared" si="104"/>
        <v>140</v>
      </c>
      <c r="AG404" s="181"/>
      <c r="AH404" s="181"/>
      <c r="AI404" s="147"/>
    </row>
    <row r="405" spans="1:35" x14ac:dyDescent="0.25">
      <c r="A405" s="47"/>
      <c r="B405" s="78"/>
      <c r="C405" s="79"/>
      <c r="D405" s="79"/>
      <c r="E405" s="80"/>
      <c r="F405" s="80"/>
      <c r="G405" s="81"/>
      <c r="H405" s="81"/>
      <c r="I405" s="81"/>
      <c r="J405" s="81"/>
      <c r="K405" s="81"/>
      <c r="L405" s="81"/>
      <c r="M405" s="81"/>
      <c r="N405" s="81"/>
      <c r="O405" s="92"/>
      <c r="P405" s="81"/>
      <c r="Q405" s="83"/>
      <c r="R405" s="126"/>
      <c r="S405" s="83"/>
      <c r="T405" s="83"/>
      <c r="U405" s="83"/>
      <c r="V405" s="83"/>
      <c r="W405" s="83"/>
      <c r="X405" s="463" t="s">
        <v>292</v>
      </c>
      <c r="Y405" s="458" t="s">
        <v>63</v>
      </c>
      <c r="Z405" s="459">
        <v>10</v>
      </c>
      <c r="AA405" s="459" t="s">
        <v>95</v>
      </c>
      <c r="AB405" s="550" t="s">
        <v>109</v>
      </c>
      <c r="AC405" s="488"/>
      <c r="AD405" s="686">
        <f>AD406</f>
        <v>140</v>
      </c>
      <c r="AE405" s="643">
        <f t="shared" si="104"/>
        <v>140</v>
      </c>
      <c r="AF405" s="654">
        <f t="shared" si="104"/>
        <v>140</v>
      </c>
      <c r="AG405" s="181"/>
      <c r="AH405" s="181"/>
      <c r="AI405" s="147"/>
    </row>
    <row r="406" spans="1:35" ht="31.5" x14ac:dyDescent="0.25">
      <c r="A406" s="47"/>
      <c r="B406" s="78"/>
      <c r="C406" s="79"/>
      <c r="D406" s="79"/>
      <c r="E406" s="80"/>
      <c r="F406" s="80"/>
      <c r="G406" s="81"/>
      <c r="H406" s="81"/>
      <c r="I406" s="81"/>
      <c r="J406" s="81"/>
      <c r="K406" s="81"/>
      <c r="L406" s="81"/>
      <c r="M406" s="81"/>
      <c r="N406" s="81"/>
      <c r="O406" s="92"/>
      <c r="P406" s="81"/>
      <c r="Q406" s="83"/>
      <c r="R406" s="126"/>
      <c r="S406" s="83"/>
      <c r="T406" s="83"/>
      <c r="U406" s="83"/>
      <c r="V406" s="83"/>
      <c r="W406" s="83"/>
      <c r="X406" s="463" t="s">
        <v>343</v>
      </c>
      <c r="Y406" s="458" t="s">
        <v>63</v>
      </c>
      <c r="Z406" s="459">
        <v>10</v>
      </c>
      <c r="AA406" s="459" t="s">
        <v>95</v>
      </c>
      <c r="AB406" s="550" t="s">
        <v>521</v>
      </c>
      <c r="AC406" s="488"/>
      <c r="AD406" s="686">
        <f>AD407</f>
        <v>140</v>
      </c>
      <c r="AE406" s="643">
        <f>AE407</f>
        <v>140</v>
      </c>
      <c r="AF406" s="654">
        <f>AF407</f>
        <v>140</v>
      </c>
      <c r="AG406" s="181"/>
      <c r="AH406" s="181"/>
      <c r="AI406" s="147"/>
    </row>
    <row r="407" spans="1:35" x14ac:dyDescent="0.25">
      <c r="A407" s="47"/>
      <c r="B407" s="78"/>
      <c r="C407" s="79"/>
      <c r="D407" s="79"/>
      <c r="E407" s="80"/>
      <c r="F407" s="80"/>
      <c r="G407" s="81"/>
      <c r="H407" s="81"/>
      <c r="I407" s="81"/>
      <c r="J407" s="81"/>
      <c r="K407" s="81"/>
      <c r="L407" s="81"/>
      <c r="M407" s="81"/>
      <c r="N407" s="81"/>
      <c r="O407" s="92"/>
      <c r="P407" s="81"/>
      <c r="Q407" s="83"/>
      <c r="R407" s="126"/>
      <c r="S407" s="83"/>
      <c r="T407" s="83"/>
      <c r="U407" s="83"/>
      <c r="V407" s="83"/>
      <c r="W407" s="83"/>
      <c r="X407" s="677" t="s">
        <v>523</v>
      </c>
      <c r="Y407" s="458" t="s">
        <v>63</v>
      </c>
      <c r="Z407" s="459">
        <v>10</v>
      </c>
      <c r="AA407" s="459" t="s">
        <v>95</v>
      </c>
      <c r="AB407" s="550" t="s">
        <v>522</v>
      </c>
      <c r="AC407" s="488"/>
      <c r="AD407" s="686">
        <f>AD411+AD408</f>
        <v>140</v>
      </c>
      <c r="AE407" s="643">
        <f>AE411+AE408</f>
        <v>140</v>
      </c>
      <c r="AF407" s="654">
        <f>AF411+AF408</f>
        <v>140</v>
      </c>
      <c r="AG407" s="181"/>
      <c r="AH407" s="181"/>
      <c r="AI407" s="147"/>
    </row>
    <row r="408" spans="1:35" x14ac:dyDescent="0.25">
      <c r="A408" s="47"/>
      <c r="B408" s="78"/>
      <c r="C408" s="79"/>
      <c r="D408" s="79"/>
      <c r="E408" s="80"/>
      <c r="F408" s="80"/>
      <c r="G408" s="81"/>
      <c r="H408" s="81"/>
      <c r="I408" s="81"/>
      <c r="J408" s="81"/>
      <c r="K408" s="81"/>
      <c r="L408" s="81"/>
      <c r="M408" s="81"/>
      <c r="N408" s="81"/>
      <c r="O408" s="92"/>
      <c r="P408" s="81"/>
      <c r="Q408" s="83"/>
      <c r="R408" s="126"/>
      <c r="S408" s="83"/>
      <c r="T408" s="83"/>
      <c r="U408" s="83"/>
      <c r="V408" s="83"/>
      <c r="W408" s="83"/>
      <c r="X408" s="675" t="s">
        <v>594</v>
      </c>
      <c r="Y408" s="458" t="s">
        <v>63</v>
      </c>
      <c r="Z408" s="459">
        <v>10</v>
      </c>
      <c r="AA408" s="459" t="s">
        <v>95</v>
      </c>
      <c r="AB408" s="550" t="s">
        <v>595</v>
      </c>
      <c r="AC408" s="581"/>
      <c r="AD408" s="690">
        <f t="shared" ref="AD408:AF409" si="105">AD409</f>
        <v>70</v>
      </c>
      <c r="AE408" s="647">
        <f t="shared" si="105"/>
        <v>70</v>
      </c>
      <c r="AF408" s="658">
        <f t="shared" si="105"/>
        <v>70</v>
      </c>
      <c r="AG408" s="181"/>
      <c r="AH408" s="181"/>
      <c r="AI408" s="147"/>
    </row>
    <row r="409" spans="1:35" ht="31.5" x14ac:dyDescent="0.25">
      <c r="A409" s="47"/>
      <c r="B409" s="78"/>
      <c r="C409" s="79"/>
      <c r="D409" s="79"/>
      <c r="E409" s="80"/>
      <c r="F409" s="80"/>
      <c r="G409" s="81"/>
      <c r="H409" s="81"/>
      <c r="I409" s="81"/>
      <c r="J409" s="81"/>
      <c r="K409" s="81"/>
      <c r="L409" s="81"/>
      <c r="M409" s="81"/>
      <c r="N409" s="81"/>
      <c r="O409" s="92"/>
      <c r="P409" s="81"/>
      <c r="Q409" s="83"/>
      <c r="R409" s="126"/>
      <c r="S409" s="83"/>
      <c r="T409" s="83"/>
      <c r="U409" s="83"/>
      <c r="V409" s="83"/>
      <c r="W409" s="83"/>
      <c r="X409" s="667" t="s">
        <v>60</v>
      </c>
      <c r="Y409" s="458" t="s">
        <v>63</v>
      </c>
      <c r="Z409" s="459">
        <v>10</v>
      </c>
      <c r="AA409" s="459" t="s">
        <v>95</v>
      </c>
      <c r="AB409" s="550" t="s">
        <v>595</v>
      </c>
      <c r="AC409" s="581">
        <v>600</v>
      </c>
      <c r="AD409" s="690">
        <f t="shared" si="105"/>
        <v>70</v>
      </c>
      <c r="AE409" s="647">
        <f t="shared" si="105"/>
        <v>70</v>
      </c>
      <c r="AF409" s="658">
        <f t="shared" si="105"/>
        <v>70</v>
      </c>
      <c r="AG409" s="181"/>
      <c r="AH409" s="181"/>
      <c r="AI409" s="147"/>
    </row>
    <row r="410" spans="1:35" ht="47.25" x14ac:dyDescent="0.25">
      <c r="A410" s="47"/>
      <c r="B410" s="78"/>
      <c r="C410" s="79"/>
      <c r="D410" s="79"/>
      <c r="E410" s="80"/>
      <c r="F410" s="80"/>
      <c r="G410" s="81"/>
      <c r="H410" s="81"/>
      <c r="I410" s="81"/>
      <c r="J410" s="81"/>
      <c r="K410" s="81"/>
      <c r="L410" s="81"/>
      <c r="M410" s="81"/>
      <c r="N410" s="81"/>
      <c r="O410" s="92"/>
      <c r="P410" s="81"/>
      <c r="Q410" s="83"/>
      <c r="R410" s="126"/>
      <c r="S410" s="83"/>
      <c r="T410" s="83"/>
      <c r="U410" s="83"/>
      <c r="V410" s="83"/>
      <c r="W410" s="83"/>
      <c r="X410" s="679" t="s">
        <v>408</v>
      </c>
      <c r="Y410" s="458" t="s">
        <v>63</v>
      </c>
      <c r="Z410" s="459">
        <v>10</v>
      </c>
      <c r="AA410" s="459" t="s">
        <v>95</v>
      </c>
      <c r="AB410" s="550" t="s">
        <v>595</v>
      </c>
      <c r="AC410" s="581">
        <v>630</v>
      </c>
      <c r="AD410" s="690">
        <v>70</v>
      </c>
      <c r="AE410" s="647">
        <v>70</v>
      </c>
      <c r="AF410" s="658">
        <v>70</v>
      </c>
      <c r="AG410" s="181"/>
      <c r="AH410" s="181"/>
      <c r="AI410" s="147"/>
    </row>
    <row r="411" spans="1:35" ht="31.5" x14ac:dyDescent="0.25">
      <c r="A411" s="47"/>
      <c r="B411" s="78"/>
      <c r="C411" s="79"/>
      <c r="D411" s="79"/>
      <c r="E411" s="80"/>
      <c r="F411" s="80"/>
      <c r="G411" s="81"/>
      <c r="H411" s="81"/>
      <c r="I411" s="81"/>
      <c r="J411" s="81"/>
      <c r="K411" s="81"/>
      <c r="L411" s="81"/>
      <c r="M411" s="81"/>
      <c r="N411" s="81"/>
      <c r="O411" s="92"/>
      <c r="P411" s="81"/>
      <c r="Q411" s="83"/>
      <c r="R411" s="126"/>
      <c r="S411" s="83"/>
      <c r="T411" s="83"/>
      <c r="U411" s="83"/>
      <c r="V411" s="83"/>
      <c r="W411" s="83"/>
      <c r="X411" s="675" t="s">
        <v>575</v>
      </c>
      <c r="Y411" s="458" t="s">
        <v>63</v>
      </c>
      <c r="Z411" s="459">
        <v>10</v>
      </c>
      <c r="AA411" s="459" t="s">
        <v>95</v>
      </c>
      <c r="AB411" s="550" t="s">
        <v>576</v>
      </c>
      <c r="AC411" s="581"/>
      <c r="AD411" s="690">
        <f t="shared" ref="AD411:AF412" si="106">AD412</f>
        <v>70</v>
      </c>
      <c r="AE411" s="647">
        <f t="shared" si="106"/>
        <v>70</v>
      </c>
      <c r="AF411" s="658">
        <f t="shared" si="106"/>
        <v>70</v>
      </c>
      <c r="AG411" s="84"/>
      <c r="AH411" s="84"/>
      <c r="AI411" s="147"/>
    </row>
    <row r="412" spans="1:35" ht="31.5" x14ac:dyDescent="0.25">
      <c r="A412" s="47"/>
      <c r="B412" s="78"/>
      <c r="C412" s="79"/>
      <c r="D412" s="79"/>
      <c r="E412" s="80"/>
      <c r="F412" s="80"/>
      <c r="G412" s="81"/>
      <c r="H412" s="81"/>
      <c r="I412" s="81"/>
      <c r="J412" s="81"/>
      <c r="K412" s="81"/>
      <c r="L412" s="81"/>
      <c r="M412" s="81"/>
      <c r="N412" s="81"/>
      <c r="O412" s="92"/>
      <c r="P412" s="81"/>
      <c r="Q412" s="83"/>
      <c r="R412" s="126"/>
      <c r="S412" s="83"/>
      <c r="T412" s="83"/>
      <c r="U412" s="83"/>
      <c r="V412" s="83"/>
      <c r="W412" s="83"/>
      <c r="X412" s="667" t="s">
        <v>60</v>
      </c>
      <c r="Y412" s="458" t="s">
        <v>63</v>
      </c>
      <c r="Z412" s="459">
        <v>10</v>
      </c>
      <c r="AA412" s="459" t="s">
        <v>95</v>
      </c>
      <c r="AB412" s="550" t="s">
        <v>576</v>
      </c>
      <c r="AC412" s="581">
        <v>600</v>
      </c>
      <c r="AD412" s="690">
        <f t="shared" si="106"/>
        <v>70</v>
      </c>
      <c r="AE412" s="647">
        <f t="shared" si="106"/>
        <v>70</v>
      </c>
      <c r="AF412" s="658">
        <f t="shared" si="106"/>
        <v>70</v>
      </c>
      <c r="AG412" s="84"/>
      <c r="AH412" s="84"/>
      <c r="AI412" s="147"/>
    </row>
    <row r="413" spans="1:35" ht="35.25" customHeight="1" x14ac:dyDescent="0.25">
      <c r="A413" s="47"/>
      <c r="B413" s="78"/>
      <c r="C413" s="79"/>
      <c r="D413" s="79"/>
      <c r="E413" s="80"/>
      <c r="F413" s="80"/>
      <c r="G413" s="81"/>
      <c r="H413" s="81"/>
      <c r="I413" s="81"/>
      <c r="J413" s="81"/>
      <c r="K413" s="81"/>
      <c r="L413" s="81"/>
      <c r="M413" s="81"/>
      <c r="N413" s="81"/>
      <c r="O413" s="92"/>
      <c r="P413" s="81"/>
      <c r="Q413" s="83"/>
      <c r="R413" s="126"/>
      <c r="S413" s="83"/>
      <c r="T413" s="83"/>
      <c r="U413" s="83"/>
      <c r="V413" s="83"/>
      <c r="W413" s="83"/>
      <c r="X413" s="667" t="s">
        <v>408</v>
      </c>
      <c r="Y413" s="458" t="s">
        <v>63</v>
      </c>
      <c r="Z413" s="459">
        <v>10</v>
      </c>
      <c r="AA413" s="459" t="s">
        <v>95</v>
      </c>
      <c r="AB413" s="550" t="s">
        <v>576</v>
      </c>
      <c r="AC413" s="581">
        <v>630</v>
      </c>
      <c r="AD413" s="690">
        <v>70</v>
      </c>
      <c r="AE413" s="647">
        <v>70</v>
      </c>
      <c r="AF413" s="658">
        <v>70</v>
      </c>
      <c r="AG413" s="84"/>
      <c r="AH413" s="84"/>
      <c r="AI413" s="147"/>
    </row>
    <row r="414" spans="1:35" s="96" customFormat="1" x14ac:dyDescent="0.25">
      <c r="A414" s="68"/>
      <c r="B414" s="69"/>
      <c r="C414" s="69"/>
      <c r="D414" s="71"/>
      <c r="E414" s="72"/>
      <c r="F414" s="72"/>
      <c r="G414" s="73"/>
      <c r="H414" s="73"/>
      <c r="I414" s="73"/>
      <c r="J414" s="73"/>
      <c r="K414" s="73"/>
      <c r="L414" s="73"/>
      <c r="M414" s="73"/>
      <c r="N414" s="73"/>
      <c r="O414" s="74"/>
      <c r="P414" s="73"/>
      <c r="Q414" s="75"/>
      <c r="R414" s="95"/>
      <c r="S414" s="95"/>
      <c r="T414" s="95"/>
      <c r="U414" s="95"/>
      <c r="V414" s="95"/>
      <c r="W414" s="95"/>
      <c r="X414" s="666" t="s">
        <v>13</v>
      </c>
      <c r="Y414" s="454" t="s">
        <v>63</v>
      </c>
      <c r="Z414" s="486">
        <v>11</v>
      </c>
      <c r="AA414" s="477"/>
      <c r="AB414" s="547"/>
      <c r="AC414" s="482"/>
      <c r="AD414" s="685">
        <f>AD415+AD425</f>
        <v>128005.5</v>
      </c>
      <c r="AE414" s="642">
        <f>AE415+AE425</f>
        <v>124375.9</v>
      </c>
      <c r="AF414" s="653">
        <f>AF415+AF425</f>
        <v>127463.3</v>
      </c>
      <c r="AG414" s="206"/>
      <c r="AH414" s="206"/>
      <c r="AI414" s="147"/>
    </row>
    <row r="415" spans="1:35" s="96" customFormat="1" x14ac:dyDescent="0.25">
      <c r="A415" s="68"/>
      <c r="B415" s="69"/>
      <c r="C415" s="69"/>
      <c r="D415" s="71"/>
      <c r="E415" s="72"/>
      <c r="F415" s="72"/>
      <c r="G415" s="73"/>
      <c r="H415" s="73"/>
      <c r="I415" s="73"/>
      <c r="J415" s="73"/>
      <c r="K415" s="73"/>
      <c r="L415" s="73"/>
      <c r="M415" s="73"/>
      <c r="N415" s="73"/>
      <c r="O415" s="74"/>
      <c r="P415" s="73"/>
      <c r="Q415" s="75"/>
      <c r="R415" s="95"/>
      <c r="S415" s="95"/>
      <c r="T415" s="95"/>
      <c r="U415" s="95"/>
      <c r="V415" s="95"/>
      <c r="W415" s="95"/>
      <c r="X415" s="457" t="s">
        <v>35</v>
      </c>
      <c r="Y415" s="473" t="s">
        <v>63</v>
      </c>
      <c r="Z415" s="459">
        <v>11</v>
      </c>
      <c r="AA415" s="459" t="s">
        <v>30</v>
      </c>
      <c r="AB415" s="550"/>
      <c r="AC415" s="578"/>
      <c r="AD415" s="691">
        <f t="shared" ref="AD415:AF416" si="107">AD416</f>
        <v>3500</v>
      </c>
      <c r="AE415" s="648">
        <f t="shared" si="107"/>
        <v>3632.9</v>
      </c>
      <c r="AF415" s="659">
        <f t="shared" si="107"/>
        <v>5239.3</v>
      </c>
      <c r="AG415" s="181"/>
      <c r="AH415" s="181"/>
      <c r="AI415" s="147"/>
    </row>
    <row r="416" spans="1:35" s="96" customFormat="1" x14ac:dyDescent="0.25">
      <c r="A416" s="68"/>
      <c r="B416" s="69"/>
      <c r="C416" s="69"/>
      <c r="D416" s="71"/>
      <c r="E416" s="72"/>
      <c r="F416" s="72"/>
      <c r="G416" s="73"/>
      <c r="H416" s="73"/>
      <c r="I416" s="73"/>
      <c r="J416" s="73"/>
      <c r="K416" s="73"/>
      <c r="L416" s="73"/>
      <c r="M416" s="73"/>
      <c r="N416" s="73"/>
      <c r="O416" s="74"/>
      <c r="P416" s="73"/>
      <c r="Q416" s="75"/>
      <c r="R416" s="95"/>
      <c r="S416" s="95"/>
      <c r="T416" s="95"/>
      <c r="U416" s="95"/>
      <c r="V416" s="95"/>
      <c r="W416" s="95"/>
      <c r="X416" s="465" t="s">
        <v>157</v>
      </c>
      <c r="Y416" s="473" t="s">
        <v>63</v>
      </c>
      <c r="Z416" s="459">
        <v>11</v>
      </c>
      <c r="AA416" s="459" t="s">
        <v>30</v>
      </c>
      <c r="AB416" s="550" t="s">
        <v>115</v>
      </c>
      <c r="AC416" s="578"/>
      <c r="AD416" s="691">
        <f t="shared" si="107"/>
        <v>3500</v>
      </c>
      <c r="AE416" s="648">
        <f t="shared" si="107"/>
        <v>3632.9</v>
      </c>
      <c r="AF416" s="659">
        <f t="shared" si="107"/>
        <v>5239.3</v>
      </c>
      <c r="AG416" s="181"/>
      <c r="AH416" s="181"/>
      <c r="AI416" s="147"/>
    </row>
    <row r="417" spans="1:35" s="96" customFormat="1" x14ac:dyDescent="0.25">
      <c r="A417" s="68"/>
      <c r="B417" s="69"/>
      <c r="C417" s="69"/>
      <c r="D417" s="71"/>
      <c r="E417" s="72"/>
      <c r="F417" s="72"/>
      <c r="G417" s="73"/>
      <c r="H417" s="73"/>
      <c r="I417" s="73"/>
      <c r="J417" s="73"/>
      <c r="K417" s="73"/>
      <c r="L417" s="73"/>
      <c r="M417" s="73"/>
      <c r="N417" s="73"/>
      <c r="O417" s="74"/>
      <c r="P417" s="73"/>
      <c r="Q417" s="75"/>
      <c r="R417" s="95"/>
      <c r="S417" s="95"/>
      <c r="T417" s="95"/>
      <c r="U417" s="95"/>
      <c r="V417" s="95"/>
      <c r="W417" s="95"/>
      <c r="X417" s="465" t="s">
        <v>158</v>
      </c>
      <c r="Y417" s="473" t="s">
        <v>63</v>
      </c>
      <c r="Z417" s="459">
        <v>11</v>
      </c>
      <c r="AA417" s="459" t="s">
        <v>30</v>
      </c>
      <c r="AB417" s="550" t="s">
        <v>119</v>
      </c>
      <c r="AC417" s="578"/>
      <c r="AD417" s="691">
        <f t="shared" ref="AD417:AF418" si="108">AD418</f>
        <v>3500</v>
      </c>
      <c r="AE417" s="648">
        <f t="shared" si="108"/>
        <v>3632.9</v>
      </c>
      <c r="AF417" s="659">
        <f t="shared" si="108"/>
        <v>5239.3</v>
      </c>
      <c r="AG417" s="181"/>
      <c r="AH417" s="181"/>
      <c r="AI417" s="147"/>
    </row>
    <row r="418" spans="1:35" s="96" customFormat="1" ht="31.5" x14ac:dyDescent="0.25">
      <c r="A418" s="68"/>
      <c r="B418" s="69"/>
      <c r="C418" s="69"/>
      <c r="D418" s="71"/>
      <c r="E418" s="72"/>
      <c r="F418" s="72"/>
      <c r="G418" s="73"/>
      <c r="H418" s="73"/>
      <c r="I418" s="73"/>
      <c r="J418" s="73"/>
      <c r="K418" s="73"/>
      <c r="L418" s="73"/>
      <c r="M418" s="73"/>
      <c r="N418" s="73"/>
      <c r="O418" s="74"/>
      <c r="P418" s="73"/>
      <c r="Q418" s="75"/>
      <c r="R418" s="95"/>
      <c r="S418" s="95"/>
      <c r="T418" s="95"/>
      <c r="U418" s="95"/>
      <c r="V418" s="95"/>
      <c r="W418" s="95"/>
      <c r="X418" s="465" t="s">
        <v>758</v>
      </c>
      <c r="Y418" s="473" t="s">
        <v>63</v>
      </c>
      <c r="Z418" s="459">
        <v>11</v>
      </c>
      <c r="AA418" s="459" t="s">
        <v>30</v>
      </c>
      <c r="AB418" s="550" t="s">
        <v>129</v>
      </c>
      <c r="AC418" s="578"/>
      <c r="AD418" s="691">
        <f t="shared" si="108"/>
        <v>3500</v>
      </c>
      <c r="AE418" s="648">
        <f t="shared" si="108"/>
        <v>3632.9</v>
      </c>
      <c r="AF418" s="659">
        <f t="shared" si="108"/>
        <v>5239.3</v>
      </c>
      <c r="AG418" s="181"/>
      <c r="AH418" s="181"/>
      <c r="AI418" s="147"/>
    </row>
    <row r="419" spans="1:35" s="96" customFormat="1" ht="31.5" x14ac:dyDescent="0.25">
      <c r="A419" s="68"/>
      <c r="B419" s="69"/>
      <c r="C419" s="69"/>
      <c r="D419" s="71"/>
      <c r="E419" s="72"/>
      <c r="F419" s="72"/>
      <c r="G419" s="73"/>
      <c r="H419" s="73"/>
      <c r="I419" s="73"/>
      <c r="J419" s="73"/>
      <c r="K419" s="73"/>
      <c r="L419" s="73"/>
      <c r="M419" s="73"/>
      <c r="N419" s="73"/>
      <c r="O419" s="74"/>
      <c r="P419" s="73"/>
      <c r="Q419" s="75"/>
      <c r="R419" s="95"/>
      <c r="S419" s="95"/>
      <c r="T419" s="95"/>
      <c r="U419" s="95"/>
      <c r="V419" s="95"/>
      <c r="W419" s="95"/>
      <c r="X419" s="670" t="s">
        <v>524</v>
      </c>
      <c r="Y419" s="458" t="s">
        <v>63</v>
      </c>
      <c r="Z419" s="459">
        <v>11</v>
      </c>
      <c r="AA419" s="459" t="s">
        <v>30</v>
      </c>
      <c r="AB419" s="550" t="s">
        <v>160</v>
      </c>
      <c r="AC419" s="482"/>
      <c r="AD419" s="691">
        <f>AD420+AD422</f>
        <v>3500</v>
      </c>
      <c r="AE419" s="648">
        <f t="shared" ref="AE419:AF419" si="109">AE420+AE422</f>
        <v>3632.9</v>
      </c>
      <c r="AF419" s="659">
        <f t="shared" si="109"/>
        <v>5239.3</v>
      </c>
      <c r="AG419" s="181"/>
      <c r="AH419" s="181"/>
      <c r="AI419" s="147"/>
    </row>
    <row r="420" spans="1:35" s="96" customFormat="1" x14ac:dyDescent="0.25">
      <c r="A420" s="68"/>
      <c r="B420" s="69"/>
      <c r="C420" s="69"/>
      <c r="D420" s="71"/>
      <c r="E420" s="72"/>
      <c r="F420" s="72"/>
      <c r="G420" s="73"/>
      <c r="H420" s="73"/>
      <c r="I420" s="73"/>
      <c r="J420" s="73"/>
      <c r="K420" s="73"/>
      <c r="L420" s="73"/>
      <c r="M420" s="73"/>
      <c r="N420" s="73"/>
      <c r="O420" s="74"/>
      <c r="P420" s="73"/>
      <c r="Q420" s="75"/>
      <c r="R420" s="95"/>
      <c r="S420" s="95"/>
      <c r="T420" s="95"/>
      <c r="U420" s="95"/>
      <c r="V420" s="95"/>
      <c r="W420" s="95"/>
      <c r="X420" s="457" t="s">
        <v>120</v>
      </c>
      <c r="Y420" s="458" t="s">
        <v>63</v>
      </c>
      <c r="Z420" s="459">
        <v>11</v>
      </c>
      <c r="AA420" s="459" t="s">
        <v>30</v>
      </c>
      <c r="AB420" s="550" t="s">
        <v>160</v>
      </c>
      <c r="AC420" s="460">
        <v>200</v>
      </c>
      <c r="AD420" s="691">
        <f>AD421</f>
        <v>2725</v>
      </c>
      <c r="AE420" s="648">
        <f>AE421</f>
        <v>2857.9</v>
      </c>
      <c r="AF420" s="659">
        <f>AF421</f>
        <v>3239.3</v>
      </c>
      <c r="AG420" s="181"/>
      <c r="AH420" s="181"/>
      <c r="AI420" s="147"/>
    </row>
    <row r="421" spans="1:35" s="96" customFormat="1" ht="31.5" x14ac:dyDescent="0.25">
      <c r="A421" s="68"/>
      <c r="B421" s="69"/>
      <c r="C421" s="69"/>
      <c r="D421" s="71"/>
      <c r="E421" s="72"/>
      <c r="F421" s="72"/>
      <c r="G421" s="73"/>
      <c r="H421" s="73"/>
      <c r="I421" s="73"/>
      <c r="J421" s="73"/>
      <c r="K421" s="73"/>
      <c r="L421" s="73"/>
      <c r="M421" s="73"/>
      <c r="N421" s="73"/>
      <c r="O421" s="74"/>
      <c r="P421" s="73"/>
      <c r="Q421" s="75"/>
      <c r="R421" s="95"/>
      <c r="S421" s="95"/>
      <c r="T421" s="95"/>
      <c r="U421" s="95"/>
      <c r="V421" s="95"/>
      <c r="W421" s="95"/>
      <c r="X421" s="457" t="s">
        <v>52</v>
      </c>
      <c r="Y421" s="458" t="s">
        <v>63</v>
      </c>
      <c r="Z421" s="459">
        <v>11</v>
      </c>
      <c r="AA421" s="459" t="s">
        <v>30</v>
      </c>
      <c r="AB421" s="550" t="s">
        <v>160</v>
      </c>
      <c r="AC421" s="460">
        <v>240</v>
      </c>
      <c r="AD421" s="691">
        <f>3500-775</f>
        <v>2725</v>
      </c>
      <c r="AE421" s="648">
        <f>3632.9-775</f>
        <v>2857.9</v>
      </c>
      <c r="AF421" s="659">
        <f>8990-3750.7-2000</f>
        <v>3239.3</v>
      </c>
      <c r="AG421" s="181"/>
      <c r="AH421" s="181"/>
      <c r="AI421" s="147"/>
    </row>
    <row r="422" spans="1:35" s="96" customFormat="1" ht="31.5" x14ac:dyDescent="0.25">
      <c r="A422" s="68"/>
      <c r="B422" s="69"/>
      <c r="C422" s="69"/>
      <c r="D422" s="71"/>
      <c r="E422" s="72"/>
      <c r="F422" s="72"/>
      <c r="G422" s="498"/>
      <c r="H422" s="498"/>
      <c r="I422" s="498"/>
      <c r="J422" s="498"/>
      <c r="K422" s="498"/>
      <c r="L422" s="498"/>
      <c r="M422" s="498"/>
      <c r="N422" s="498"/>
      <c r="O422" s="74"/>
      <c r="P422" s="498"/>
      <c r="Q422" s="75"/>
      <c r="R422" s="95"/>
      <c r="S422" s="95"/>
      <c r="T422" s="95"/>
      <c r="U422" s="95"/>
      <c r="V422" s="95"/>
      <c r="W422" s="95"/>
      <c r="X422" s="667" t="s">
        <v>60</v>
      </c>
      <c r="Y422" s="458" t="s">
        <v>63</v>
      </c>
      <c r="Z422" s="459">
        <v>11</v>
      </c>
      <c r="AA422" s="459" t="s">
        <v>30</v>
      </c>
      <c r="AB422" s="550" t="s">
        <v>160</v>
      </c>
      <c r="AC422" s="460">
        <v>600</v>
      </c>
      <c r="AD422" s="691">
        <f>AD423+AD424</f>
        <v>775</v>
      </c>
      <c r="AE422" s="648">
        <f t="shared" ref="AE422:AF422" si="110">AE423+AE424</f>
        <v>775</v>
      </c>
      <c r="AF422" s="659">
        <f t="shared" si="110"/>
        <v>2000</v>
      </c>
      <c r="AG422" s="512"/>
      <c r="AH422" s="512"/>
      <c r="AI422" s="508"/>
    </row>
    <row r="423" spans="1:35" s="96" customFormat="1" x14ac:dyDescent="0.25">
      <c r="A423" s="68"/>
      <c r="B423" s="69"/>
      <c r="C423" s="69"/>
      <c r="D423" s="71"/>
      <c r="E423" s="72"/>
      <c r="F423" s="72"/>
      <c r="G423" s="498"/>
      <c r="H423" s="498"/>
      <c r="I423" s="498"/>
      <c r="J423" s="498"/>
      <c r="K423" s="498"/>
      <c r="L423" s="498"/>
      <c r="M423" s="498"/>
      <c r="N423" s="498"/>
      <c r="O423" s="74"/>
      <c r="P423" s="498"/>
      <c r="Q423" s="75"/>
      <c r="R423" s="95"/>
      <c r="S423" s="95"/>
      <c r="T423" s="95"/>
      <c r="U423" s="95"/>
      <c r="V423" s="95"/>
      <c r="W423" s="95"/>
      <c r="X423" s="457" t="s">
        <v>61</v>
      </c>
      <c r="Y423" s="458" t="s">
        <v>63</v>
      </c>
      <c r="Z423" s="459">
        <v>11</v>
      </c>
      <c r="AA423" s="459" t="s">
        <v>30</v>
      </c>
      <c r="AB423" s="550" t="s">
        <v>160</v>
      </c>
      <c r="AC423" s="460">
        <v>610</v>
      </c>
      <c r="AD423" s="691">
        <v>450</v>
      </c>
      <c r="AE423" s="648">
        <v>450</v>
      </c>
      <c r="AF423" s="659">
        <v>1162</v>
      </c>
      <c r="AG423" s="512"/>
      <c r="AH423" s="512"/>
      <c r="AI423" s="508"/>
    </row>
    <row r="424" spans="1:35" s="96" customFormat="1" x14ac:dyDescent="0.25">
      <c r="A424" s="68"/>
      <c r="B424" s="69"/>
      <c r="C424" s="69"/>
      <c r="D424" s="71"/>
      <c r="E424" s="72"/>
      <c r="F424" s="72"/>
      <c r="G424" s="498"/>
      <c r="H424" s="498"/>
      <c r="I424" s="498"/>
      <c r="J424" s="498"/>
      <c r="K424" s="498"/>
      <c r="L424" s="498"/>
      <c r="M424" s="498"/>
      <c r="N424" s="498"/>
      <c r="O424" s="74"/>
      <c r="P424" s="498"/>
      <c r="Q424" s="75"/>
      <c r="R424" s="95"/>
      <c r="S424" s="95"/>
      <c r="T424" s="95"/>
      <c r="U424" s="95"/>
      <c r="V424" s="95"/>
      <c r="W424" s="95"/>
      <c r="X424" s="671" t="s">
        <v>130</v>
      </c>
      <c r="Y424" s="458" t="s">
        <v>63</v>
      </c>
      <c r="Z424" s="459">
        <v>11</v>
      </c>
      <c r="AA424" s="459" t="s">
        <v>30</v>
      </c>
      <c r="AB424" s="550" t="s">
        <v>160</v>
      </c>
      <c r="AC424" s="460">
        <v>620</v>
      </c>
      <c r="AD424" s="691">
        <v>325</v>
      </c>
      <c r="AE424" s="648">
        <v>325</v>
      </c>
      <c r="AF424" s="659">
        <v>838</v>
      </c>
      <c r="AG424" s="512"/>
      <c r="AH424" s="512"/>
      <c r="AI424" s="508"/>
    </row>
    <row r="425" spans="1:35" s="96" customFormat="1" x14ac:dyDescent="0.25">
      <c r="A425" s="68"/>
      <c r="B425" s="69"/>
      <c r="C425" s="69"/>
      <c r="D425" s="71"/>
      <c r="E425" s="72"/>
      <c r="F425" s="72"/>
      <c r="G425" s="73"/>
      <c r="H425" s="73"/>
      <c r="I425" s="73"/>
      <c r="J425" s="73"/>
      <c r="K425" s="73"/>
      <c r="L425" s="73"/>
      <c r="M425" s="73"/>
      <c r="N425" s="73"/>
      <c r="O425" s="74"/>
      <c r="P425" s="73"/>
      <c r="Q425" s="75"/>
      <c r="R425" s="95"/>
      <c r="S425" s="95"/>
      <c r="T425" s="95"/>
      <c r="U425" s="95"/>
      <c r="V425" s="95"/>
      <c r="W425" s="95"/>
      <c r="X425" s="671" t="s">
        <v>600</v>
      </c>
      <c r="Y425" s="458" t="s">
        <v>63</v>
      </c>
      <c r="Z425" s="459">
        <v>11</v>
      </c>
      <c r="AA425" s="459" t="s">
        <v>7</v>
      </c>
      <c r="AB425" s="550"/>
      <c r="AC425" s="578"/>
      <c r="AD425" s="691">
        <f t="shared" ref="AD425:AD430" si="111">AD426</f>
        <v>124505.5</v>
      </c>
      <c r="AE425" s="648">
        <f t="shared" ref="AE425:AF430" si="112">AE426</f>
        <v>120743</v>
      </c>
      <c r="AF425" s="659">
        <f t="shared" si="112"/>
        <v>122224</v>
      </c>
      <c r="AG425" s="181"/>
      <c r="AH425" s="181"/>
      <c r="AI425" s="147"/>
    </row>
    <row r="426" spans="1:35" s="96" customFormat="1" x14ac:dyDescent="0.25">
      <c r="A426" s="68"/>
      <c r="B426" s="69"/>
      <c r="C426" s="69"/>
      <c r="D426" s="71"/>
      <c r="E426" s="72"/>
      <c r="F426" s="72"/>
      <c r="G426" s="73"/>
      <c r="H426" s="73"/>
      <c r="I426" s="73"/>
      <c r="J426" s="73"/>
      <c r="K426" s="73"/>
      <c r="L426" s="73"/>
      <c r="M426" s="73"/>
      <c r="N426" s="73"/>
      <c r="O426" s="74"/>
      <c r="P426" s="73"/>
      <c r="Q426" s="75"/>
      <c r="R426" s="95"/>
      <c r="S426" s="95"/>
      <c r="T426" s="95"/>
      <c r="U426" s="95"/>
      <c r="V426" s="95"/>
      <c r="W426" s="95"/>
      <c r="X426" s="465" t="s">
        <v>157</v>
      </c>
      <c r="Y426" s="473" t="s">
        <v>63</v>
      </c>
      <c r="Z426" s="459">
        <v>11</v>
      </c>
      <c r="AA426" s="459" t="s">
        <v>7</v>
      </c>
      <c r="AB426" s="550" t="s">
        <v>115</v>
      </c>
      <c r="AC426" s="578"/>
      <c r="AD426" s="691">
        <f t="shared" si="111"/>
        <v>124505.5</v>
      </c>
      <c r="AE426" s="648">
        <f t="shared" si="112"/>
        <v>120743</v>
      </c>
      <c r="AF426" s="659">
        <f t="shared" si="112"/>
        <v>122224</v>
      </c>
      <c r="AG426" s="181"/>
      <c r="AH426" s="181"/>
      <c r="AI426" s="147"/>
    </row>
    <row r="427" spans="1:35" s="96" customFormat="1" x14ac:dyDescent="0.25">
      <c r="A427" s="68"/>
      <c r="B427" s="69"/>
      <c r="C427" s="69"/>
      <c r="D427" s="71"/>
      <c r="E427" s="72"/>
      <c r="F427" s="72"/>
      <c r="G427" s="73"/>
      <c r="H427" s="73"/>
      <c r="I427" s="73"/>
      <c r="J427" s="73"/>
      <c r="K427" s="73"/>
      <c r="L427" s="73"/>
      <c r="M427" s="73"/>
      <c r="N427" s="73"/>
      <c r="O427" s="74"/>
      <c r="P427" s="73"/>
      <c r="Q427" s="75"/>
      <c r="R427" s="95"/>
      <c r="S427" s="95"/>
      <c r="T427" s="95"/>
      <c r="U427" s="95"/>
      <c r="V427" s="95"/>
      <c r="W427" s="95"/>
      <c r="X427" s="671" t="s">
        <v>601</v>
      </c>
      <c r="Y427" s="473" t="s">
        <v>63</v>
      </c>
      <c r="Z427" s="459">
        <v>11</v>
      </c>
      <c r="AA427" s="459" t="s">
        <v>7</v>
      </c>
      <c r="AB427" s="550" t="s">
        <v>602</v>
      </c>
      <c r="AC427" s="578"/>
      <c r="AD427" s="691">
        <f t="shared" si="111"/>
        <v>124505.5</v>
      </c>
      <c r="AE427" s="648">
        <f t="shared" si="112"/>
        <v>120743</v>
      </c>
      <c r="AF427" s="659">
        <f t="shared" si="112"/>
        <v>122224</v>
      </c>
      <c r="AG427" s="181"/>
      <c r="AH427" s="181"/>
      <c r="AI427" s="147"/>
    </row>
    <row r="428" spans="1:35" s="96" customFormat="1" x14ac:dyDescent="0.25">
      <c r="A428" s="68"/>
      <c r="B428" s="69"/>
      <c r="C428" s="69"/>
      <c r="D428" s="71"/>
      <c r="E428" s="72"/>
      <c r="F428" s="72"/>
      <c r="G428" s="73"/>
      <c r="H428" s="73"/>
      <c r="I428" s="73"/>
      <c r="J428" s="73"/>
      <c r="K428" s="73"/>
      <c r="L428" s="73"/>
      <c r="M428" s="73"/>
      <c r="N428" s="73"/>
      <c r="O428" s="74"/>
      <c r="P428" s="73"/>
      <c r="Q428" s="75"/>
      <c r="R428" s="95"/>
      <c r="S428" s="95"/>
      <c r="T428" s="95"/>
      <c r="U428" s="95"/>
      <c r="V428" s="95"/>
      <c r="W428" s="95"/>
      <c r="X428" s="671" t="s">
        <v>604</v>
      </c>
      <c r="Y428" s="473" t="s">
        <v>63</v>
      </c>
      <c r="Z428" s="459">
        <v>11</v>
      </c>
      <c r="AA428" s="459" t="s">
        <v>7</v>
      </c>
      <c r="AB428" s="550" t="s">
        <v>603</v>
      </c>
      <c r="AC428" s="578"/>
      <c r="AD428" s="691">
        <f t="shared" si="111"/>
        <v>124505.5</v>
      </c>
      <c r="AE428" s="648">
        <f t="shared" si="112"/>
        <v>120743</v>
      </c>
      <c r="AF428" s="659">
        <f t="shared" si="112"/>
        <v>122224</v>
      </c>
      <c r="AG428" s="181"/>
      <c r="AH428" s="181"/>
      <c r="AI428" s="147"/>
    </row>
    <row r="429" spans="1:35" s="96" customFormat="1" ht="31.5" x14ac:dyDescent="0.25">
      <c r="A429" s="68"/>
      <c r="B429" s="69"/>
      <c r="C429" s="69"/>
      <c r="D429" s="71"/>
      <c r="E429" s="72"/>
      <c r="F429" s="72"/>
      <c r="G429" s="73"/>
      <c r="H429" s="73"/>
      <c r="I429" s="73"/>
      <c r="J429" s="73"/>
      <c r="K429" s="73"/>
      <c r="L429" s="73"/>
      <c r="M429" s="73"/>
      <c r="N429" s="73"/>
      <c r="O429" s="74"/>
      <c r="P429" s="73"/>
      <c r="Q429" s="75"/>
      <c r="R429" s="95"/>
      <c r="S429" s="95"/>
      <c r="T429" s="95"/>
      <c r="U429" s="95"/>
      <c r="V429" s="95"/>
      <c r="W429" s="95"/>
      <c r="X429" s="671" t="s">
        <v>606</v>
      </c>
      <c r="Y429" s="473" t="s">
        <v>63</v>
      </c>
      <c r="Z429" s="459">
        <v>11</v>
      </c>
      <c r="AA429" s="459" t="s">
        <v>7</v>
      </c>
      <c r="AB429" s="550" t="s">
        <v>605</v>
      </c>
      <c r="AC429" s="578"/>
      <c r="AD429" s="691">
        <f t="shared" si="111"/>
        <v>124505.5</v>
      </c>
      <c r="AE429" s="648">
        <f t="shared" si="112"/>
        <v>120743</v>
      </c>
      <c r="AF429" s="659">
        <f t="shared" si="112"/>
        <v>122224</v>
      </c>
      <c r="AG429" s="181"/>
      <c r="AH429" s="181"/>
      <c r="AI429" s="147"/>
    </row>
    <row r="430" spans="1:35" s="96" customFormat="1" ht="31.5" x14ac:dyDescent="0.25">
      <c r="A430" s="68"/>
      <c r="B430" s="69"/>
      <c r="C430" s="69"/>
      <c r="D430" s="71"/>
      <c r="E430" s="72"/>
      <c r="F430" s="72"/>
      <c r="G430" s="73"/>
      <c r="H430" s="73"/>
      <c r="I430" s="73"/>
      <c r="J430" s="73"/>
      <c r="K430" s="73"/>
      <c r="L430" s="73"/>
      <c r="M430" s="73"/>
      <c r="N430" s="73"/>
      <c r="O430" s="74"/>
      <c r="P430" s="73"/>
      <c r="Q430" s="75"/>
      <c r="R430" s="95"/>
      <c r="S430" s="95"/>
      <c r="T430" s="95"/>
      <c r="U430" s="95"/>
      <c r="V430" s="95"/>
      <c r="W430" s="95"/>
      <c r="X430" s="457" t="s">
        <v>60</v>
      </c>
      <c r="Y430" s="473" t="s">
        <v>63</v>
      </c>
      <c r="Z430" s="459">
        <v>11</v>
      </c>
      <c r="AA430" s="459" t="s">
        <v>7</v>
      </c>
      <c r="AB430" s="550" t="s">
        <v>605</v>
      </c>
      <c r="AC430" s="578">
        <v>600</v>
      </c>
      <c r="AD430" s="691">
        <f t="shared" si="111"/>
        <v>124505.5</v>
      </c>
      <c r="AE430" s="648">
        <f t="shared" si="112"/>
        <v>120743</v>
      </c>
      <c r="AF430" s="659">
        <f t="shared" si="112"/>
        <v>122224</v>
      </c>
      <c r="AG430" s="181"/>
      <c r="AH430" s="181"/>
      <c r="AI430" s="147"/>
    </row>
    <row r="431" spans="1:35" s="96" customFormat="1" x14ac:dyDescent="0.25">
      <c r="A431" s="68"/>
      <c r="B431" s="69"/>
      <c r="C431" s="69"/>
      <c r="D431" s="71"/>
      <c r="E431" s="72"/>
      <c r="F431" s="72"/>
      <c r="G431" s="73"/>
      <c r="H431" s="73"/>
      <c r="I431" s="73"/>
      <c r="J431" s="73"/>
      <c r="K431" s="73"/>
      <c r="L431" s="73"/>
      <c r="M431" s="73"/>
      <c r="N431" s="73"/>
      <c r="O431" s="74"/>
      <c r="P431" s="73"/>
      <c r="Q431" s="75"/>
      <c r="R431" s="95"/>
      <c r="S431" s="95"/>
      <c r="T431" s="95"/>
      <c r="U431" s="95"/>
      <c r="V431" s="95"/>
      <c r="W431" s="95"/>
      <c r="X431" s="671" t="s">
        <v>130</v>
      </c>
      <c r="Y431" s="473" t="s">
        <v>63</v>
      </c>
      <c r="Z431" s="459">
        <v>11</v>
      </c>
      <c r="AA431" s="459" t="s">
        <v>7</v>
      </c>
      <c r="AB431" s="550" t="s">
        <v>605</v>
      </c>
      <c r="AC431" s="578">
        <v>620</v>
      </c>
      <c r="AD431" s="691">
        <v>124505.5</v>
      </c>
      <c r="AE431" s="648">
        <v>120743</v>
      </c>
      <c r="AF431" s="659">
        <v>122224</v>
      </c>
      <c r="AG431" s="181"/>
      <c r="AH431" s="181"/>
      <c r="AI431" s="147"/>
    </row>
    <row r="432" spans="1:35" s="96" customFormat="1" x14ac:dyDescent="0.25">
      <c r="A432" s="68"/>
      <c r="B432" s="69"/>
      <c r="C432" s="69"/>
      <c r="D432" s="71"/>
      <c r="E432" s="72"/>
      <c r="F432" s="72"/>
      <c r="G432" s="73"/>
      <c r="H432" s="73"/>
      <c r="I432" s="73"/>
      <c r="J432" s="73"/>
      <c r="K432" s="73"/>
      <c r="L432" s="73"/>
      <c r="M432" s="73"/>
      <c r="N432" s="73"/>
      <c r="O432" s="74"/>
      <c r="P432" s="73"/>
      <c r="Q432" s="75"/>
      <c r="R432" s="95"/>
      <c r="S432" s="95"/>
      <c r="T432" s="95"/>
      <c r="U432" s="95"/>
      <c r="V432" s="95"/>
      <c r="W432" s="95"/>
      <c r="X432" s="666" t="s">
        <v>437</v>
      </c>
      <c r="Y432" s="454" t="s">
        <v>63</v>
      </c>
      <c r="Z432" s="486">
        <v>13</v>
      </c>
      <c r="AA432" s="477"/>
      <c r="AB432" s="547"/>
      <c r="AC432" s="482"/>
      <c r="AD432" s="685">
        <f>AD433</f>
        <v>4534.5</v>
      </c>
      <c r="AE432" s="642">
        <f>AE433</f>
        <v>40146.5</v>
      </c>
      <c r="AF432" s="653">
        <f>AF433</f>
        <v>53573.599999999999</v>
      </c>
      <c r="AG432" s="206"/>
      <c r="AH432" s="206"/>
      <c r="AI432" s="147"/>
    </row>
    <row r="433" spans="1:35" x14ac:dyDescent="0.25">
      <c r="A433" s="47"/>
      <c r="B433" s="78"/>
      <c r="C433" s="78"/>
      <c r="D433" s="79"/>
      <c r="E433" s="79"/>
      <c r="F433" s="79"/>
      <c r="G433" s="127"/>
      <c r="H433" s="127"/>
      <c r="I433" s="127"/>
      <c r="J433" s="127"/>
      <c r="K433" s="127"/>
      <c r="L433" s="73"/>
      <c r="M433" s="127"/>
      <c r="N433" s="73"/>
      <c r="O433" s="82"/>
      <c r="P433" s="127"/>
      <c r="Q433" s="83"/>
      <c r="R433" s="128"/>
      <c r="S433" s="128"/>
      <c r="T433" s="128"/>
      <c r="U433" s="128"/>
      <c r="V433" s="128"/>
      <c r="W433" s="128"/>
      <c r="X433" s="457" t="s">
        <v>438</v>
      </c>
      <c r="Y433" s="458" t="s">
        <v>63</v>
      </c>
      <c r="Z433" s="480">
        <v>13</v>
      </c>
      <c r="AA433" s="459" t="s">
        <v>29</v>
      </c>
      <c r="AB433" s="553"/>
      <c r="AC433" s="460"/>
      <c r="AD433" s="686">
        <f>AD437</f>
        <v>4534.5</v>
      </c>
      <c r="AE433" s="643">
        <f>AE437</f>
        <v>40146.5</v>
      </c>
      <c r="AF433" s="654">
        <f>AF437</f>
        <v>53573.599999999999</v>
      </c>
      <c r="AG433" s="181"/>
      <c r="AH433" s="181"/>
      <c r="AI433" s="147"/>
    </row>
    <row r="434" spans="1:35" x14ac:dyDescent="0.25">
      <c r="A434" s="47"/>
      <c r="B434" s="78"/>
      <c r="C434" s="78"/>
      <c r="D434" s="79"/>
      <c r="E434" s="79"/>
      <c r="F434" s="79"/>
      <c r="G434" s="127"/>
      <c r="H434" s="127"/>
      <c r="I434" s="127"/>
      <c r="J434" s="127"/>
      <c r="K434" s="127"/>
      <c r="L434" s="73"/>
      <c r="M434" s="127"/>
      <c r="N434" s="73"/>
      <c r="O434" s="82"/>
      <c r="P434" s="127"/>
      <c r="Q434" s="83"/>
      <c r="R434" s="128"/>
      <c r="S434" s="128"/>
      <c r="T434" s="128"/>
      <c r="U434" s="128"/>
      <c r="V434" s="128"/>
      <c r="W434" s="128"/>
      <c r="X434" s="463" t="s">
        <v>186</v>
      </c>
      <c r="Y434" s="458" t="s">
        <v>63</v>
      </c>
      <c r="Z434" s="480">
        <v>13</v>
      </c>
      <c r="AA434" s="459" t="s">
        <v>29</v>
      </c>
      <c r="AB434" s="550" t="s">
        <v>112</v>
      </c>
      <c r="AC434" s="460"/>
      <c r="AD434" s="686">
        <f>AD437</f>
        <v>4534.5</v>
      </c>
      <c r="AE434" s="643">
        <f>AE437</f>
        <v>40146.5</v>
      </c>
      <c r="AF434" s="654">
        <f>AF437</f>
        <v>53573.599999999999</v>
      </c>
      <c r="AG434" s="181"/>
      <c r="AH434" s="181"/>
      <c r="AI434" s="147"/>
    </row>
    <row r="435" spans="1:35" x14ac:dyDescent="0.25">
      <c r="A435" s="47"/>
      <c r="B435" s="78"/>
      <c r="C435" s="78"/>
      <c r="D435" s="79"/>
      <c r="E435" s="79"/>
      <c r="F435" s="79"/>
      <c r="G435" s="127"/>
      <c r="H435" s="127"/>
      <c r="I435" s="127"/>
      <c r="J435" s="127"/>
      <c r="K435" s="127"/>
      <c r="L435" s="73"/>
      <c r="M435" s="127"/>
      <c r="N435" s="73"/>
      <c r="O435" s="82"/>
      <c r="P435" s="127"/>
      <c r="Q435" s="83"/>
      <c r="R435" s="128"/>
      <c r="S435" s="128"/>
      <c r="T435" s="128"/>
      <c r="U435" s="128"/>
      <c r="V435" s="128"/>
      <c r="W435" s="128"/>
      <c r="X435" s="463" t="s">
        <v>531</v>
      </c>
      <c r="Y435" s="458" t="s">
        <v>63</v>
      </c>
      <c r="Z435" s="480">
        <v>13</v>
      </c>
      <c r="AA435" s="459" t="s">
        <v>29</v>
      </c>
      <c r="AB435" s="550" t="s">
        <v>405</v>
      </c>
      <c r="AC435" s="460"/>
      <c r="AD435" s="686">
        <f t="shared" ref="AD435:AF436" si="113">AD436</f>
        <v>4534.5</v>
      </c>
      <c r="AE435" s="643">
        <f t="shared" si="113"/>
        <v>40146.5</v>
      </c>
      <c r="AF435" s="654">
        <f t="shared" si="113"/>
        <v>53573.599999999999</v>
      </c>
      <c r="AG435" s="181"/>
      <c r="AH435" s="181"/>
      <c r="AI435" s="147"/>
    </row>
    <row r="436" spans="1:35" ht="31.5" x14ac:dyDescent="0.25">
      <c r="A436" s="47"/>
      <c r="B436" s="78"/>
      <c r="C436" s="78"/>
      <c r="D436" s="79"/>
      <c r="E436" s="79"/>
      <c r="F436" s="79"/>
      <c r="G436" s="127"/>
      <c r="H436" s="127"/>
      <c r="I436" s="127"/>
      <c r="J436" s="127"/>
      <c r="K436" s="127"/>
      <c r="L436" s="73"/>
      <c r="M436" s="127"/>
      <c r="N436" s="73"/>
      <c r="O436" s="82"/>
      <c r="P436" s="127"/>
      <c r="Q436" s="83"/>
      <c r="R436" s="128"/>
      <c r="S436" s="128"/>
      <c r="T436" s="128"/>
      <c r="U436" s="128"/>
      <c r="V436" s="128"/>
      <c r="W436" s="128"/>
      <c r="X436" s="472" t="s">
        <v>532</v>
      </c>
      <c r="Y436" s="458" t="s">
        <v>63</v>
      </c>
      <c r="Z436" s="480">
        <v>13</v>
      </c>
      <c r="AA436" s="459" t="s">
        <v>29</v>
      </c>
      <c r="AB436" s="550" t="s">
        <v>407</v>
      </c>
      <c r="AC436" s="460"/>
      <c r="AD436" s="686">
        <f t="shared" si="113"/>
        <v>4534.5</v>
      </c>
      <c r="AE436" s="643">
        <f t="shared" si="113"/>
        <v>40146.5</v>
      </c>
      <c r="AF436" s="654">
        <f t="shared" si="113"/>
        <v>53573.599999999999</v>
      </c>
      <c r="AG436" s="181"/>
      <c r="AH436" s="181"/>
      <c r="AI436" s="147"/>
    </row>
    <row r="437" spans="1:35" x14ac:dyDescent="0.25">
      <c r="A437" s="88"/>
      <c r="B437" s="78"/>
      <c r="C437" s="78"/>
      <c r="D437" s="79"/>
      <c r="E437" s="79"/>
      <c r="F437" s="79"/>
      <c r="G437" s="127"/>
      <c r="H437" s="127"/>
      <c r="I437" s="127"/>
      <c r="J437" s="127"/>
      <c r="K437" s="127"/>
      <c r="L437" s="73"/>
      <c r="M437" s="127"/>
      <c r="N437" s="73"/>
      <c r="O437" s="82"/>
      <c r="P437" s="127"/>
      <c r="Q437" s="83"/>
      <c r="R437" s="128"/>
      <c r="S437" s="128"/>
      <c r="T437" s="128"/>
      <c r="U437" s="128"/>
      <c r="V437" s="128"/>
      <c r="W437" s="128"/>
      <c r="X437" s="463" t="s">
        <v>188</v>
      </c>
      <c r="Y437" s="458" t="s">
        <v>63</v>
      </c>
      <c r="Z437" s="480">
        <v>13</v>
      </c>
      <c r="AA437" s="459" t="s">
        <v>29</v>
      </c>
      <c r="AB437" s="550" t="s">
        <v>533</v>
      </c>
      <c r="AC437" s="460"/>
      <c r="AD437" s="686">
        <f t="shared" ref="AD437:AF438" si="114">AD438</f>
        <v>4534.5</v>
      </c>
      <c r="AE437" s="643">
        <f t="shared" si="114"/>
        <v>40146.5</v>
      </c>
      <c r="AF437" s="654">
        <f t="shared" si="114"/>
        <v>53573.599999999999</v>
      </c>
      <c r="AG437" s="181"/>
      <c r="AH437" s="181"/>
      <c r="AI437" s="147"/>
    </row>
    <row r="438" spans="1:35" x14ac:dyDescent="0.25">
      <c r="A438" s="89"/>
      <c r="B438" s="78"/>
      <c r="C438" s="78"/>
      <c r="D438" s="79"/>
      <c r="E438" s="79"/>
      <c r="F438" s="79"/>
      <c r="G438" s="127"/>
      <c r="H438" s="127"/>
      <c r="I438" s="127"/>
      <c r="J438" s="127"/>
      <c r="K438" s="127"/>
      <c r="L438" s="73"/>
      <c r="M438" s="127"/>
      <c r="N438" s="73"/>
      <c r="O438" s="82"/>
      <c r="P438" s="127"/>
      <c r="Q438" s="83"/>
      <c r="R438" s="128"/>
      <c r="S438" s="128"/>
      <c r="T438" s="128"/>
      <c r="U438" s="128"/>
      <c r="V438" s="128"/>
      <c r="W438" s="128"/>
      <c r="X438" s="457" t="s">
        <v>67</v>
      </c>
      <c r="Y438" s="458" t="s">
        <v>63</v>
      </c>
      <c r="Z438" s="480">
        <v>13</v>
      </c>
      <c r="AA438" s="459" t="s">
        <v>29</v>
      </c>
      <c r="AB438" s="550" t="s">
        <v>533</v>
      </c>
      <c r="AC438" s="460">
        <v>700</v>
      </c>
      <c r="AD438" s="686">
        <f t="shared" si="114"/>
        <v>4534.5</v>
      </c>
      <c r="AE438" s="643">
        <f t="shared" si="114"/>
        <v>40146.5</v>
      </c>
      <c r="AF438" s="654">
        <f t="shared" si="114"/>
        <v>53573.599999999999</v>
      </c>
      <c r="AG438" s="181"/>
      <c r="AH438" s="181"/>
      <c r="AI438" s="147"/>
    </row>
    <row r="439" spans="1:35" s="103" customFormat="1" x14ac:dyDescent="0.25">
      <c r="A439" s="90"/>
      <c r="B439" s="78"/>
      <c r="C439" s="78"/>
      <c r="D439" s="79"/>
      <c r="E439" s="79"/>
      <c r="F439" s="79"/>
      <c r="G439" s="127"/>
      <c r="H439" s="105"/>
      <c r="I439" s="49"/>
      <c r="J439" s="49"/>
      <c r="K439" s="49"/>
      <c r="L439" s="73"/>
      <c r="M439" s="49"/>
      <c r="N439" s="73"/>
      <c r="O439" s="82"/>
      <c r="P439" s="127"/>
      <c r="Q439" s="83"/>
      <c r="R439" s="84"/>
      <c r="S439" s="87"/>
      <c r="T439" s="87"/>
      <c r="U439" s="87"/>
      <c r="V439" s="87"/>
      <c r="W439" s="105"/>
      <c r="X439" s="457" t="s">
        <v>355</v>
      </c>
      <c r="Y439" s="458" t="s">
        <v>63</v>
      </c>
      <c r="Z439" s="480">
        <v>13</v>
      </c>
      <c r="AA439" s="459" t="s">
        <v>29</v>
      </c>
      <c r="AB439" s="550" t="s">
        <v>533</v>
      </c>
      <c r="AC439" s="460">
        <v>730</v>
      </c>
      <c r="AD439" s="686">
        <v>4534.5</v>
      </c>
      <c r="AE439" s="643">
        <v>40146.5</v>
      </c>
      <c r="AF439" s="654">
        <v>53573.599999999999</v>
      </c>
      <c r="AG439" s="181"/>
      <c r="AH439" s="181"/>
      <c r="AI439" s="147"/>
    </row>
    <row r="440" spans="1:35" ht="18.75" x14ac:dyDescent="0.3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R440" s="3"/>
      <c r="S440" s="3"/>
      <c r="W440" s="3"/>
      <c r="X440" s="666" t="s">
        <v>409</v>
      </c>
      <c r="Y440" s="454" t="s">
        <v>6</v>
      </c>
      <c r="Z440" s="487"/>
      <c r="AA440" s="483"/>
      <c r="AB440" s="549"/>
      <c r="AC440" s="488"/>
      <c r="AD440" s="685">
        <f>AD441+AD460</f>
        <v>17213.600000000002</v>
      </c>
      <c r="AE440" s="642">
        <f>AE441+AE460</f>
        <v>17213.600000000002</v>
      </c>
      <c r="AF440" s="653">
        <f>AF441+AF460</f>
        <v>17213.600000000002</v>
      </c>
    </row>
    <row r="441" spans="1:35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R441" s="3"/>
      <c r="S441" s="3"/>
      <c r="W441" s="3"/>
      <c r="X441" s="666" t="s">
        <v>25</v>
      </c>
      <c r="Y441" s="454" t="s">
        <v>6</v>
      </c>
      <c r="Z441" s="455" t="s">
        <v>29</v>
      </c>
      <c r="AA441" s="548"/>
      <c r="AB441" s="549"/>
      <c r="AC441" s="482"/>
      <c r="AD441" s="685">
        <f t="shared" ref="AD441:AF442" si="115">AD442</f>
        <v>16740.900000000001</v>
      </c>
      <c r="AE441" s="642">
        <f t="shared" si="115"/>
        <v>16740.900000000001</v>
      </c>
      <c r="AF441" s="653">
        <f t="shared" si="115"/>
        <v>16740.900000000001</v>
      </c>
    </row>
    <row r="442" spans="1:35" ht="31.5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R442" s="3"/>
      <c r="S442" s="3"/>
      <c r="W442" s="3"/>
      <c r="X442" s="457" t="s">
        <v>28</v>
      </c>
      <c r="Y442" s="458" t="s">
        <v>6</v>
      </c>
      <c r="Z442" s="459" t="s">
        <v>29</v>
      </c>
      <c r="AA442" s="459" t="s">
        <v>7</v>
      </c>
      <c r="AB442" s="547"/>
      <c r="AC442" s="488"/>
      <c r="AD442" s="686">
        <f t="shared" si="115"/>
        <v>16740.900000000001</v>
      </c>
      <c r="AE442" s="643">
        <f t="shared" si="115"/>
        <v>16740.900000000001</v>
      </c>
      <c r="AF442" s="654">
        <f t="shared" si="115"/>
        <v>16740.900000000001</v>
      </c>
      <c r="AG442" s="3"/>
      <c r="AH442" s="3"/>
    </row>
    <row r="443" spans="1:35" ht="31.5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R443" s="3"/>
      <c r="S443" s="3"/>
      <c r="W443" s="3"/>
      <c r="X443" s="463" t="s">
        <v>274</v>
      </c>
      <c r="Y443" s="458" t="s">
        <v>6</v>
      </c>
      <c r="Z443" s="459" t="s">
        <v>29</v>
      </c>
      <c r="AA443" s="459" t="s">
        <v>7</v>
      </c>
      <c r="AB443" s="550" t="s">
        <v>99</v>
      </c>
      <c r="AC443" s="488"/>
      <c r="AD443" s="686">
        <f>AD444+AD448+AD450</f>
        <v>16740.900000000001</v>
      </c>
      <c r="AE443" s="643">
        <f>AE444+AE448+AE450</f>
        <v>16740.900000000001</v>
      </c>
      <c r="AF443" s="654">
        <f>AF444+AF448+AF450</f>
        <v>16740.900000000001</v>
      </c>
      <c r="AG443" s="3"/>
      <c r="AH443" s="3"/>
    </row>
    <row r="444" spans="1:35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R444" s="3"/>
      <c r="S444" s="3"/>
      <c r="W444" s="3"/>
      <c r="X444" s="680" t="s">
        <v>281</v>
      </c>
      <c r="Y444" s="458" t="s">
        <v>6</v>
      </c>
      <c r="Z444" s="459" t="s">
        <v>29</v>
      </c>
      <c r="AA444" s="459" t="s">
        <v>7</v>
      </c>
      <c r="AB444" s="550" t="s">
        <v>284</v>
      </c>
      <c r="AC444" s="460"/>
      <c r="AD444" s="686">
        <f t="shared" ref="AD444:AF445" si="116">AD445</f>
        <v>2936</v>
      </c>
      <c r="AE444" s="643">
        <f t="shared" si="116"/>
        <v>2936</v>
      </c>
      <c r="AF444" s="654">
        <f t="shared" si="116"/>
        <v>2936</v>
      </c>
      <c r="AG444" s="3"/>
      <c r="AH444" s="3"/>
    </row>
    <row r="445" spans="1:35" ht="47.25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R445" s="3"/>
      <c r="S445" s="3"/>
      <c r="W445" s="3"/>
      <c r="X445" s="457" t="s">
        <v>41</v>
      </c>
      <c r="Y445" s="458" t="s">
        <v>6</v>
      </c>
      <c r="Z445" s="459" t="s">
        <v>29</v>
      </c>
      <c r="AA445" s="459" t="s">
        <v>7</v>
      </c>
      <c r="AB445" s="550" t="s">
        <v>284</v>
      </c>
      <c r="AC445" s="488">
        <v>100</v>
      </c>
      <c r="AD445" s="686">
        <f t="shared" si="116"/>
        <v>2936</v>
      </c>
      <c r="AE445" s="643">
        <f t="shared" si="116"/>
        <v>2936</v>
      </c>
      <c r="AF445" s="654">
        <f t="shared" si="116"/>
        <v>2936</v>
      </c>
      <c r="AG445" s="3"/>
      <c r="AH445" s="3"/>
    </row>
    <row r="446" spans="1:35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R446" s="3"/>
      <c r="S446" s="3"/>
      <c r="W446" s="3"/>
      <c r="X446" s="457" t="s">
        <v>96</v>
      </c>
      <c r="Y446" s="458" t="s">
        <v>6</v>
      </c>
      <c r="Z446" s="459" t="s">
        <v>29</v>
      </c>
      <c r="AA446" s="459" t="s">
        <v>7</v>
      </c>
      <c r="AB446" s="550" t="s">
        <v>284</v>
      </c>
      <c r="AC446" s="460">
        <v>120</v>
      </c>
      <c r="AD446" s="686">
        <v>2936</v>
      </c>
      <c r="AE446" s="643">
        <v>2936</v>
      </c>
      <c r="AF446" s="654">
        <v>2936</v>
      </c>
      <c r="AG446" s="143"/>
      <c r="AH446" s="143"/>
    </row>
    <row r="447" spans="1:35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R447" s="3"/>
      <c r="S447" s="3"/>
      <c r="W447" s="3"/>
      <c r="X447" s="457" t="s">
        <v>329</v>
      </c>
      <c r="Y447" s="458" t="s">
        <v>6</v>
      </c>
      <c r="Z447" s="459" t="s">
        <v>29</v>
      </c>
      <c r="AA447" s="459" t="s">
        <v>7</v>
      </c>
      <c r="AB447" s="550" t="s">
        <v>285</v>
      </c>
      <c r="AC447" s="460"/>
      <c r="AD447" s="686">
        <f>AD449</f>
        <v>2279.5</v>
      </c>
      <c r="AE447" s="643">
        <f>AE449</f>
        <v>2279.5</v>
      </c>
      <c r="AF447" s="654">
        <f>AF449</f>
        <v>2279.5</v>
      </c>
      <c r="AG447" s="143"/>
      <c r="AH447" s="143"/>
    </row>
    <row r="448" spans="1:35" ht="47.25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R448" s="3"/>
      <c r="S448" s="3"/>
      <c r="W448" s="3"/>
      <c r="X448" s="457" t="s">
        <v>41</v>
      </c>
      <c r="Y448" s="458" t="s">
        <v>6</v>
      </c>
      <c r="Z448" s="459" t="s">
        <v>29</v>
      </c>
      <c r="AA448" s="459" t="s">
        <v>7</v>
      </c>
      <c r="AB448" s="550" t="s">
        <v>285</v>
      </c>
      <c r="AC448" s="488">
        <v>100</v>
      </c>
      <c r="AD448" s="686">
        <f>AD449</f>
        <v>2279.5</v>
      </c>
      <c r="AE448" s="643">
        <f>AE449</f>
        <v>2279.5</v>
      </c>
      <c r="AF448" s="654">
        <f>AF449</f>
        <v>2279.5</v>
      </c>
      <c r="AG448" s="143"/>
      <c r="AH448" s="143"/>
    </row>
    <row r="449" spans="1:34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R449" s="3"/>
      <c r="S449" s="3"/>
      <c r="W449" s="3"/>
      <c r="X449" s="457" t="s">
        <v>96</v>
      </c>
      <c r="Y449" s="458" t="s">
        <v>6</v>
      </c>
      <c r="Z449" s="459" t="s">
        <v>29</v>
      </c>
      <c r="AA449" s="459" t="s">
        <v>7</v>
      </c>
      <c r="AB449" s="550" t="s">
        <v>285</v>
      </c>
      <c r="AC449" s="460">
        <v>120</v>
      </c>
      <c r="AD449" s="686">
        <v>2279.5</v>
      </c>
      <c r="AE449" s="643">
        <v>2279.5</v>
      </c>
      <c r="AF449" s="654">
        <v>2279.5</v>
      </c>
      <c r="AG449" s="143"/>
      <c r="AH449" s="143"/>
    </row>
    <row r="450" spans="1:34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R450" s="3"/>
      <c r="S450" s="3"/>
      <c r="W450" s="3"/>
      <c r="X450" s="471" t="s">
        <v>282</v>
      </c>
      <c r="Y450" s="458" t="s">
        <v>6</v>
      </c>
      <c r="Z450" s="459" t="s">
        <v>29</v>
      </c>
      <c r="AA450" s="459" t="s">
        <v>7</v>
      </c>
      <c r="AB450" s="550" t="s">
        <v>283</v>
      </c>
      <c r="AC450" s="460"/>
      <c r="AD450" s="686">
        <f>AD451+AD454+AD457</f>
        <v>11525.4</v>
      </c>
      <c r="AE450" s="643">
        <f>AE451+AE454+AE457</f>
        <v>11525.4</v>
      </c>
      <c r="AF450" s="654">
        <f>AF451+AF454+AF457</f>
        <v>11525.4</v>
      </c>
      <c r="AG450" s="143"/>
      <c r="AH450" s="143"/>
    </row>
    <row r="451" spans="1:34" ht="31.5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R451" s="3"/>
      <c r="S451" s="3"/>
      <c r="W451" s="3"/>
      <c r="X451" s="457" t="s">
        <v>286</v>
      </c>
      <c r="Y451" s="458" t="s">
        <v>6</v>
      </c>
      <c r="Z451" s="459" t="s">
        <v>29</v>
      </c>
      <c r="AA451" s="459" t="s">
        <v>7</v>
      </c>
      <c r="AB451" s="550" t="s">
        <v>287</v>
      </c>
      <c r="AC451" s="460"/>
      <c r="AD451" s="686">
        <f t="shared" ref="AD451:AF452" si="117">AD452</f>
        <v>1849.9</v>
      </c>
      <c r="AE451" s="643">
        <f t="shared" si="117"/>
        <v>1849.9</v>
      </c>
      <c r="AF451" s="654">
        <f t="shared" si="117"/>
        <v>1849.9</v>
      </c>
      <c r="AG451" s="143"/>
      <c r="AH451" s="143"/>
    </row>
    <row r="452" spans="1:34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R452" s="3"/>
      <c r="S452" s="3"/>
      <c r="W452" s="3"/>
      <c r="X452" s="457" t="s">
        <v>120</v>
      </c>
      <c r="Y452" s="458" t="s">
        <v>6</v>
      </c>
      <c r="Z452" s="459" t="s">
        <v>29</v>
      </c>
      <c r="AA452" s="459" t="s">
        <v>7</v>
      </c>
      <c r="AB452" s="550" t="s">
        <v>287</v>
      </c>
      <c r="AC452" s="460">
        <v>200</v>
      </c>
      <c r="AD452" s="686">
        <f t="shared" si="117"/>
        <v>1849.9</v>
      </c>
      <c r="AE452" s="643">
        <f t="shared" si="117"/>
        <v>1849.9</v>
      </c>
      <c r="AF452" s="654">
        <f t="shared" si="117"/>
        <v>1849.9</v>
      </c>
      <c r="AG452" s="143"/>
      <c r="AH452" s="143"/>
    </row>
    <row r="453" spans="1:34" ht="31.5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R453" s="3"/>
      <c r="S453" s="3"/>
      <c r="W453" s="3"/>
      <c r="X453" s="457" t="s">
        <v>52</v>
      </c>
      <c r="Y453" s="458" t="s">
        <v>6</v>
      </c>
      <c r="Z453" s="459" t="s">
        <v>29</v>
      </c>
      <c r="AA453" s="459" t="s">
        <v>7</v>
      </c>
      <c r="AB453" s="550" t="s">
        <v>287</v>
      </c>
      <c r="AC453" s="460">
        <v>240</v>
      </c>
      <c r="AD453" s="686">
        <v>1849.9</v>
      </c>
      <c r="AE453" s="643">
        <v>1849.9</v>
      </c>
      <c r="AF453" s="654">
        <v>1849.9</v>
      </c>
      <c r="AG453" s="269"/>
      <c r="AH453" s="143"/>
    </row>
    <row r="454" spans="1:34" ht="47.25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R454" s="3"/>
      <c r="S454" s="3"/>
      <c r="W454" s="3"/>
      <c r="X454" s="457" t="s">
        <v>290</v>
      </c>
      <c r="Y454" s="458" t="s">
        <v>6</v>
      </c>
      <c r="Z454" s="459" t="s">
        <v>29</v>
      </c>
      <c r="AA454" s="459" t="s">
        <v>7</v>
      </c>
      <c r="AB454" s="550" t="s">
        <v>288</v>
      </c>
      <c r="AC454" s="460"/>
      <c r="AD454" s="686">
        <f t="shared" ref="AD454:AF455" si="118">AD455</f>
        <v>4779.1000000000004</v>
      </c>
      <c r="AE454" s="643">
        <f t="shared" si="118"/>
        <v>4779.1000000000004</v>
      </c>
      <c r="AF454" s="654">
        <f t="shared" si="118"/>
        <v>4779.1000000000004</v>
      </c>
      <c r="AG454" s="143"/>
      <c r="AH454" s="143"/>
    </row>
    <row r="455" spans="1:34" ht="47.25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R455" s="3"/>
      <c r="S455" s="3"/>
      <c r="W455" s="3"/>
      <c r="X455" s="457" t="s">
        <v>41</v>
      </c>
      <c r="Y455" s="458" t="s">
        <v>6</v>
      </c>
      <c r="Z455" s="459" t="s">
        <v>29</v>
      </c>
      <c r="AA455" s="459" t="s">
        <v>7</v>
      </c>
      <c r="AB455" s="550" t="s">
        <v>288</v>
      </c>
      <c r="AC455" s="488">
        <v>100</v>
      </c>
      <c r="AD455" s="686">
        <f t="shared" si="118"/>
        <v>4779.1000000000004</v>
      </c>
      <c r="AE455" s="643">
        <f t="shared" si="118"/>
        <v>4779.1000000000004</v>
      </c>
      <c r="AF455" s="654">
        <f t="shared" si="118"/>
        <v>4779.1000000000004</v>
      </c>
      <c r="AG455" s="143"/>
      <c r="AH455" s="143"/>
    </row>
    <row r="456" spans="1:34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R456" s="3"/>
      <c r="S456" s="3"/>
      <c r="W456" s="3"/>
      <c r="X456" s="457" t="s">
        <v>96</v>
      </c>
      <c r="Y456" s="458" t="s">
        <v>6</v>
      </c>
      <c r="Z456" s="459" t="s">
        <v>29</v>
      </c>
      <c r="AA456" s="459" t="s">
        <v>7</v>
      </c>
      <c r="AB456" s="550" t="s">
        <v>288</v>
      </c>
      <c r="AC456" s="460">
        <v>120</v>
      </c>
      <c r="AD456" s="686">
        <v>4779.1000000000004</v>
      </c>
      <c r="AE456" s="643">
        <v>4779.1000000000004</v>
      </c>
      <c r="AF456" s="654">
        <v>4779.1000000000004</v>
      </c>
      <c r="AG456" s="143"/>
      <c r="AH456" s="143"/>
    </row>
    <row r="457" spans="1:34" ht="31.5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R457" s="3"/>
      <c r="S457" s="3"/>
      <c r="W457" s="3"/>
      <c r="X457" s="457" t="s">
        <v>291</v>
      </c>
      <c r="Y457" s="458" t="s">
        <v>6</v>
      </c>
      <c r="Z457" s="459" t="s">
        <v>29</v>
      </c>
      <c r="AA457" s="459" t="s">
        <v>7</v>
      </c>
      <c r="AB457" s="550" t="s">
        <v>289</v>
      </c>
      <c r="AC457" s="460"/>
      <c r="AD457" s="686">
        <f t="shared" ref="AD457:AF458" si="119">AD458</f>
        <v>4896.3999999999996</v>
      </c>
      <c r="AE457" s="643">
        <f t="shared" si="119"/>
        <v>4896.3999999999996</v>
      </c>
      <c r="AF457" s="654">
        <f t="shared" si="119"/>
        <v>4896.3999999999996</v>
      </c>
      <c r="AG457" s="143"/>
      <c r="AH457" s="143"/>
    </row>
    <row r="458" spans="1:34" ht="47.25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R458" s="3"/>
      <c r="S458" s="3"/>
      <c r="W458" s="3"/>
      <c r="X458" s="457" t="s">
        <v>41</v>
      </c>
      <c r="Y458" s="458" t="s">
        <v>6</v>
      </c>
      <c r="Z458" s="459" t="s">
        <v>29</v>
      </c>
      <c r="AA458" s="459" t="s">
        <v>7</v>
      </c>
      <c r="AB458" s="550" t="s">
        <v>289</v>
      </c>
      <c r="AC458" s="488">
        <v>100</v>
      </c>
      <c r="AD458" s="686">
        <f t="shared" si="119"/>
        <v>4896.3999999999996</v>
      </c>
      <c r="AE458" s="643">
        <f t="shared" si="119"/>
        <v>4896.3999999999996</v>
      </c>
      <c r="AF458" s="654">
        <f t="shared" si="119"/>
        <v>4896.3999999999996</v>
      </c>
      <c r="AG458" s="143"/>
      <c r="AH458" s="143"/>
    </row>
    <row r="459" spans="1:34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R459" s="3"/>
      <c r="S459" s="3"/>
      <c r="W459" s="3"/>
      <c r="X459" s="457" t="s">
        <v>96</v>
      </c>
      <c r="Y459" s="458" t="s">
        <v>6</v>
      </c>
      <c r="Z459" s="459" t="s">
        <v>29</v>
      </c>
      <c r="AA459" s="459" t="s">
        <v>7</v>
      </c>
      <c r="AB459" s="550" t="s">
        <v>289</v>
      </c>
      <c r="AC459" s="460">
        <v>120</v>
      </c>
      <c r="AD459" s="686">
        <v>4896.3999999999996</v>
      </c>
      <c r="AE459" s="643">
        <v>4896.3999999999996</v>
      </c>
      <c r="AF459" s="654">
        <v>4896.3999999999996</v>
      </c>
      <c r="AG459" s="143"/>
      <c r="AH459" s="143"/>
    </row>
    <row r="460" spans="1:34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R460" s="3"/>
      <c r="S460" s="3"/>
      <c r="W460" s="3"/>
      <c r="X460" s="666" t="s">
        <v>94</v>
      </c>
      <c r="Y460" s="454" t="s">
        <v>6</v>
      </c>
      <c r="Z460" s="477" t="s">
        <v>36</v>
      </c>
      <c r="AA460" s="548"/>
      <c r="AB460" s="547"/>
      <c r="AC460" s="482"/>
      <c r="AD460" s="685">
        <f t="shared" ref="AD460:AF466" si="120">AD461</f>
        <v>472.7</v>
      </c>
      <c r="AE460" s="642">
        <f t="shared" si="120"/>
        <v>472.7</v>
      </c>
      <c r="AF460" s="653">
        <f t="shared" si="120"/>
        <v>472.7</v>
      </c>
      <c r="AG460" s="143"/>
      <c r="AH460" s="143"/>
    </row>
    <row r="461" spans="1:34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R461" s="3"/>
      <c r="S461" s="3"/>
      <c r="W461" s="3"/>
      <c r="X461" s="457" t="s">
        <v>55</v>
      </c>
      <c r="Y461" s="458" t="s">
        <v>6</v>
      </c>
      <c r="Z461" s="459">
        <v>10</v>
      </c>
      <c r="AA461" s="459" t="s">
        <v>29</v>
      </c>
      <c r="AB461" s="549"/>
      <c r="AC461" s="456"/>
      <c r="AD461" s="686">
        <f t="shared" si="120"/>
        <v>472.7</v>
      </c>
      <c r="AE461" s="643">
        <f t="shared" si="120"/>
        <v>472.7</v>
      </c>
      <c r="AF461" s="654">
        <f t="shared" si="120"/>
        <v>472.7</v>
      </c>
      <c r="AG461" s="143"/>
      <c r="AH461" s="143"/>
    </row>
    <row r="462" spans="1:34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R462" s="3"/>
      <c r="S462" s="3"/>
      <c r="W462" s="3"/>
      <c r="X462" s="463" t="s">
        <v>292</v>
      </c>
      <c r="Y462" s="458" t="s">
        <v>6</v>
      </c>
      <c r="Z462" s="459">
        <v>10</v>
      </c>
      <c r="AA462" s="459" t="s">
        <v>29</v>
      </c>
      <c r="AB462" s="550" t="s">
        <v>109</v>
      </c>
      <c r="AC462" s="456"/>
      <c r="AD462" s="686">
        <f t="shared" si="120"/>
        <v>472.7</v>
      </c>
      <c r="AE462" s="643">
        <f t="shared" si="120"/>
        <v>472.7</v>
      </c>
      <c r="AF462" s="654">
        <f t="shared" si="120"/>
        <v>472.7</v>
      </c>
      <c r="AG462" s="143"/>
      <c r="AH462" s="143"/>
    </row>
    <row r="463" spans="1:34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R463" s="3"/>
      <c r="S463" s="3"/>
      <c r="W463" s="3"/>
      <c r="X463" s="463" t="s">
        <v>293</v>
      </c>
      <c r="Y463" s="458" t="s">
        <v>6</v>
      </c>
      <c r="Z463" s="459">
        <v>10</v>
      </c>
      <c r="AA463" s="459" t="s">
        <v>29</v>
      </c>
      <c r="AB463" s="550" t="s">
        <v>118</v>
      </c>
      <c r="AC463" s="456"/>
      <c r="AD463" s="686">
        <f t="shared" si="120"/>
        <v>472.7</v>
      </c>
      <c r="AE463" s="643">
        <f t="shared" si="120"/>
        <v>472.7</v>
      </c>
      <c r="AF463" s="654">
        <f t="shared" si="120"/>
        <v>472.7</v>
      </c>
      <c r="AG463" s="143"/>
      <c r="AH463" s="143"/>
    </row>
    <row r="464" spans="1:34" ht="31.5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R464" s="3"/>
      <c r="S464" s="3"/>
      <c r="W464" s="3"/>
      <c r="X464" s="463" t="s">
        <v>466</v>
      </c>
      <c r="Y464" s="458" t="s">
        <v>6</v>
      </c>
      <c r="Z464" s="459">
        <v>10</v>
      </c>
      <c r="AA464" s="459" t="s">
        <v>29</v>
      </c>
      <c r="AB464" s="550" t="s">
        <v>465</v>
      </c>
      <c r="AC464" s="456"/>
      <c r="AD464" s="686">
        <f t="shared" si="120"/>
        <v>472.7</v>
      </c>
      <c r="AE464" s="643">
        <f t="shared" si="120"/>
        <v>472.7</v>
      </c>
      <c r="AF464" s="654">
        <f t="shared" si="120"/>
        <v>472.7</v>
      </c>
      <c r="AG464" s="143"/>
      <c r="AH464" s="143"/>
    </row>
    <row r="465" spans="1:34" ht="31.5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R465" s="3"/>
      <c r="S465" s="3"/>
      <c r="W465" s="3"/>
      <c r="X465" s="472" t="s">
        <v>295</v>
      </c>
      <c r="Y465" s="458" t="s">
        <v>6</v>
      </c>
      <c r="Z465" s="459">
        <v>10</v>
      </c>
      <c r="AA465" s="459" t="s">
        <v>29</v>
      </c>
      <c r="AB465" s="550" t="s">
        <v>464</v>
      </c>
      <c r="AC465" s="456"/>
      <c r="AD465" s="686">
        <f t="shared" si="120"/>
        <v>472.7</v>
      </c>
      <c r="AE465" s="643">
        <f t="shared" si="120"/>
        <v>472.7</v>
      </c>
      <c r="AF465" s="654">
        <f t="shared" si="120"/>
        <v>472.7</v>
      </c>
      <c r="AG465" s="143"/>
      <c r="AH465" s="143"/>
    </row>
    <row r="466" spans="1:34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R466" s="3"/>
      <c r="S466" s="3"/>
      <c r="W466" s="3"/>
      <c r="X466" s="457" t="s">
        <v>97</v>
      </c>
      <c r="Y466" s="458" t="s">
        <v>6</v>
      </c>
      <c r="Z466" s="459">
        <v>10</v>
      </c>
      <c r="AA466" s="459" t="s">
        <v>29</v>
      </c>
      <c r="AB466" s="550" t="s">
        <v>464</v>
      </c>
      <c r="AC466" s="460">
        <v>300</v>
      </c>
      <c r="AD466" s="686">
        <f t="shared" si="120"/>
        <v>472.7</v>
      </c>
      <c r="AE466" s="643">
        <f t="shared" si="120"/>
        <v>472.7</v>
      </c>
      <c r="AF466" s="654">
        <f t="shared" si="120"/>
        <v>472.7</v>
      </c>
      <c r="AG466" s="143"/>
      <c r="AH466" s="143"/>
    </row>
    <row r="467" spans="1:34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R467" s="3"/>
      <c r="S467" s="3"/>
      <c r="W467" s="3"/>
      <c r="X467" s="457" t="s">
        <v>40</v>
      </c>
      <c r="Y467" s="458" t="s">
        <v>6</v>
      </c>
      <c r="Z467" s="459">
        <v>10</v>
      </c>
      <c r="AA467" s="459" t="s">
        <v>29</v>
      </c>
      <c r="AB467" s="550" t="s">
        <v>464</v>
      </c>
      <c r="AC467" s="460">
        <v>320</v>
      </c>
      <c r="AD467" s="686">
        <v>472.7</v>
      </c>
      <c r="AE467" s="643">
        <v>472.7</v>
      </c>
      <c r="AF467" s="654">
        <v>472.7</v>
      </c>
      <c r="AG467" s="143"/>
      <c r="AH467" s="143"/>
    </row>
    <row r="468" spans="1:34" ht="18.75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R468" s="3"/>
      <c r="S468" s="3"/>
      <c r="W468" s="3"/>
      <c r="X468" s="666" t="s">
        <v>410</v>
      </c>
      <c r="Y468" s="454" t="s">
        <v>26</v>
      </c>
      <c r="Z468" s="487"/>
      <c r="AA468" s="493"/>
      <c r="AB468" s="555"/>
      <c r="AC468" s="489"/>
      <c r="AD468" s="685">
        <f>AD469+AD488</f>
        <v>32997.200000000004</v>
      </c>
      <c r="AE468" s="642">
        <f>AE469+AE488</f>
        <v>33004.800000000003</v>
      </c>
      <c r="AF468" s="653">
        <f>AF469+AF488</f>
        <v>33264.5</v>
      </c>
      <c r="AG468" s="143"/>
      <c r="AH468" s="143"/>
    </row>
    <row r="469" spans="1:34" ht="18.75" x14ac:dyDescent="0.3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R469" s="3"/>
      <c r="S469" s="3"/>
      <c r="W469" s="3"/>
      <c r="X469" s="666" t="s">
        <v>25</v>
      </c>
      <c r="Y469" s="454" t="s">
        <v>26</v>
      </c>
      <c r="Z469" s="455" t="s">
        <v>29</v>
      </c>
      <c r="AA469" s="560"/>
      <c r="AB469" s="561"/>
      <c r="AC469" s="490"/>
      <c r="AD469" s="685">
        <f t="shared" ref="AD469:AF471" si="121">AD470</f>
        <v>31959.300000000003</v>
      </c>
      <c r="AE469" s="642">
        <f t="shared" si="121"/>
        <v>31966.9</v>
      </c>
      <c r="AF469" s="653">
        <f t="shared" si="121"/>
        <v>32226.600000000002</v>
      </c>
      <c r="AG469" s="143"/>
      <c r="AH469" s="143"/>
    </row>
    <row r="470" spans="1:34" ht="31.5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R470" s="3"/>
      <c r="S470" s="3"/>
      <c r="W470" s="3"/>
      <c r="X470" s="457" t="s">
        <v>411</v>
      </c>
      <c r="Y470" s="458" t="s">
        <v>26</v>
      </c>
      <c r="Z470" s="459" t="s">
        <v>29</v>
      </c>
      <c r="AA470" s="459" t="s">
        <v>95</v>
      </c>
      <c r="AB470" s="553"/>
      <c r="AC470" s="460"/>
      <c r="AD470" s="686">
        <f t="shared" si="121"/>
        <v>31959.300000000003</v>
      </c>
      <c r="AE470" s="643">
        <f t="shared" si="121"/>
        <v>31966.9</v>
      </c>
      <c r="AF470" s="654">
        <f t="shared" si="121"/>
        <v>32226.600000000002</v>
      </c>
      <c r="AG470" s="143"/>
      <c r="AH470" s="143"/>
    </row>
    <row r="471" spans="1:34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R471" s="3"/>
      <c r="S471" s="3"/>
      <c r="W471" s="3"/>
      <c r="X471" s="463" t="s">
        <v>186</v>
      </c>
      <c r="Y471" s="458" t="s">
        <v>26</v>
      </c>
      <c r="Z471" s="459" t="s">
        <v>29</v>
      </c>
      <c r="AA471" s="459" t="s">
        <v>95</v>
      </c>
      <c r="AB471" s="550" t="s">
        <v>112</v>
      </c>
      <c r="AC471" s="460"/>
      <c r="AD471" s="686">
        <f t="shared" si="121"/>
        <v>31959.300000000003</v>
      </c>
      <c r="AE471" s="643">
        <f t="shared" si="121"/>
        <v>31966.9</v>
      </c>
      <c r="AF471" s="654">
        <f t="shared" si="121"/>
        <v>32226.600000000002</v>
      </c>
      <c r="AG471" s="143"/>
      <c r="AH471" s="143"/>
    </row>
    <row r="472" spans="1:34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R472" s="3"/>
      <c r="S472" s="3"/>
      <c r="W472" s="3"/>
      <c r="X472" s="463" t="s">
        <v>189</v>
      </c>
      <c r="Y472" s="458" t="s">
        <v>26</v>
      </c>
      <c r="Z472" s="459" t="s">
        <v>29</v>
      </c>
      <c r="AA472" s="459" t="s">
        <v>95</v>
      </c>
      <c r="AB472" s="550" t="s">
        <v>190</v>
      </c>
      <c r="AC472" s="460"/>
      <c r="AD472" s="686">
        <f>AD473+AD484</f>
        <v>31959.300000000003</v>
      </c>
      <c r="AE472" s="643">
        <f>AE473+AE484</f>
        <v>31966.9</v>
      </c>
      <c r="AF472" s="654">
        <f>AF473+AF484</f>
        <v>32226.600000000002</v>
      </c>
      <c r="AG472" s="143"/>
      <c r="AH472" s="143"/>
    </row>
    <row r="473" spans="1:34" ht="31.5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R473" s="3"/>
      <c r="S473" s="3"/>
      <c r="W473" s="3"/>
      <c r="X473" s="463" t="s">
        <v>191</v>
      </c>
      <c r="Y473" s="458" t="s">
        <v>26</v>
      </c>
      <c r="Z473" s="459" t="s">
        <v>29</v>
      </c>
      <c r="AA473" s="459" t="s">
        <v>95</v>
      </c>
      <c r="AB473" s="550" t="s">
        <v>192</v>
      </c>
      <c r="AC473" s="460"/>
      <c r="AD473" s="686">
        <f>AD474</f>
        <v>31765.600000000002</v>
      </c>
      <c r="AE473" s="643">
        <f>AE474</f>
        <v>31765.600000000002</v>
      </c>
      <c r="AF473" s="654">
        <f>AF474</f>
        <v>31765.600000000002</v>
      </c>
      <c r="AG473" s="143"/>
      <c r="AH473" s="143"/>
    </row>
    <row r="474" spans="1:34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R474" s="3"/>
      <c r="S474" s="3"/>
      <c r="W474" s="3"/>
      <c r="X474" s="471" t="s">
        <v>209</v>
      </c>
      <c r="Y474" s="458" t="s">
        <v>26</v>
      </c>
      <c r="Z474" s="459" t="s">
        <v>29</v>
      </c>
      <c r="AA474" s="459" t="s">
        <v>95</v>
      </c>
      <c r="AB474" s="552" t="s">
        <v>210</v>
      </c>
      <c r="AC474" s="460"/>
      <c r="AD474" s="686">
        <f>AD475+AD478+AD481</f>
        <v>31765.600000000002</v>
      </c>
      <c r="AE474" s="643">
        <f>AE475+AE478+AE481</f>
        <v>31765.600000000002</v>
      </c>
      <c r="AF474" s="654">
        <f>AF475+AF478+AF481</f>
        <v>31765.600000000002</v>
      </c>
      <c r="AG474" s="143"/>
      <c r="AH474" s="143"/>
    </row>
    <row r="475" spans="1:34" ht="31.5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R475" s="3"/>
      <c r="S475" s="3"/>
      <c r="W475" s="3"/>
      <c r="X475" s="457" t="s">
        <v>211</v>
      </c>
      <c r="Y475" s="458" t="s">
        <v>26</v>
      </c>
      <c r="Z475" s="459" t="s">
        <v>29</v>
      </c>
      <c r="AA475" s="459" t="s">
        <v>95</v>
      </c>
      <c r="AB475" s="552" t="s">
        <v>212</v>
      </c>
      <c r="AC475" s="460"/>
      <c r="AD475" s="686">
        <f>AD476</f>
        <v>3657.8</v>
      </c>
      <c r="AE475" s="643">
        <f t="shared" ref="AE475:AF475" si="122">AE476</f>
        <v>3657.8</v>
      </c>
      <c r="AF475" s="654">
        <f t="shared" si="122"/>
        <v>3657.8</v>
      </c>
      <c r="AG475" s="143"/>
      <c r="AH475" s="143"/>
    </row>
    <row r="476" spans="1:34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R476" s="3"/>
      <c r="S476" s="3"/>
      <c r="W476" s="3"/>
      <c r="X476" s="457" t="s">
        <v>120</v>
      </c>
      <c r="Y476" s="458" t="s">
        <v>26</v>
      </c>
      <c r="Z476" s="459" t="s">
        <v>29</v>
      </c>
      <c r="AA476" s="459" t="s">
        <v>95</v>
      </c>
      <c r="AB476" s="552" t="s">
        <v>212</v>
      </c>
      <c r="AC476" s="460">
        <v>200</v>
      </c>
      <c r="AD476" s="686">
        <f>AD477</f>
        <v>3657.8</v>
      </c>
      <c r="AE476" s="643">
        <f>AE477</f>
        <v>3657.8</v>
      </c>
      <c r="AF476" s="654">
        <f>AF477</f>
        <v>3657.8</v>
      </c>
      <c r="AG476" s="143"/>
      <c r="AH476" s="143"/>
    </row>
    <row r="477" spans="1:34" ht="31.5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R477" s="3"/>
      <c r="S477" s="3"/>
      <c r="W477" s="3"/>
      <c r="X477" s="457" t="s">
        <v>52</v>
      </c>
      <c r="Y477" s="458" t="s">
        <v>26</v>
      </c>
      <c r="Z477" s="459" t="s">
        <v>29</v>
      </c>
      <c r="AA477" s="459" t="s">
        <v>95</v>
      </c>
      <c r="AB477" s="552" t="s">
        <v>212</v>
      </c>
      <c r="AC477" s="460">
        <v>240</v>
      </c>
      <c r="AD477" s="686">
        <v>3657.8</v>
      </c>
      <c r="AE477" s="643">
        <v>3657.8</v>
      </c>
      <c r="AF477" s="654">
        <v>3657.8</v>
      </c>
      <c r="AG477" s="143"/>
      <c r="AH477" s="143"/>
    </row>
    <row r="478" spans="1:34" ht="31.5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R478" s="3"/>
      <c r="S478" s="3"/>
      <c r="W478" s="3"/>
      <c r="X478" s="457" t="s">
        <v>216</v>
      </c>
      <c r="Y478" s="458" t="s">
        <v>26</v>
      </c>
      <c r="Z478" s="459" t="s">
        <v>29</v>
      </c>
      <c r="AA478" s="459" t="s">
        <v>95</v>
      </c>
      <c r="AB478" s="549" t="str">
        <f>AB479</f>
        <v>12 5 01 00162</v>
      </c>
      <c r="AC478" s="460"/>
      <c r="AD478" s="686">
        <f>AD480</f>
        <v>15536.1</v>
      </c>
      <c r="AE478" s="643">
        <f>AE480</f>
        <v>15536.1</v>
      </c>
      <c r="AF478" s="654">
        <f>AF480</f>
        <v>15536.1</v>
      </c>
      <c r="AG478" s="143"/>
      <c r="AH478" s="143"/>
    </row>
    <row r="479" spans="1:34" ht="47.25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R479" s="3"/>
      <c r="S479" s="3"/>
      <c r="W479" s="3"/>
      <c r="X479" s="457" t="s">
        <v>41</v>
      </c>
      <c r="Y479" s="458" t="s">
        <v>26</v>
      </c>
      <c r="Z479" s="459" t="s">
        <v>29</v>
      </c>
      <c r="AA479" s="459" t="s">
        <v>95</v>
      </c>
      <c r="AB479" s="549" t="str">
        <f>AB480</f>
        <v>12 5 01 00162</v>
      </c>
      <c r="AC479" s="460">
        <v>100</v>
      </c>
      <c r="AD479" s="686">
        <f>AD480</f>
        <v>15536.1</v>
      </c>
      <c r="AE479" s="643">
        <f>AE480</f>
        <v>15536.1</v>
      </c>
      <c r="AF479" s="654">
        <f>AF480</f>
        <v>15536.1</v>
      </c>
      <c r="AG479" s="143"/>
      <c r="AH479" s="143"/>
    </row>
    <row r="480" spans="1:34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R480" s="3"/>
      <c r="S480" s="3"/>
      <c r="W480" s="3"/>
      <c r="X480" s="457" t="s">
        <v>96</v>
      </c>
      <c r="Y480" s="458" t="s">
        <v>26</v>
      </c>
      <c r="Z480" s="459" t="s">
        <v>29</v>
      </c>
      <c r="AA480" s="459" t="s">
        <v>95</v>
      </c>
      <c r="AB480" s="552" t="s">
        <v>213</v>
      </c>
      <c r="AC480" s="460">
        <v>120</v>
      </c>
      <c r="AD480" s="686">
        <f>18060.7-2524.6</f>
        <v>15536.1</v>
      </c>
      <c r="AE480" s="643">
        <f>18060.7-2524.6</f>
        <v>15536.1</v>
      </c>
      <c r="AF480" s="654">
        <f>18060.7-2524.6</f>
        <v>15536.1</v>
      </c>
      <c r="AG480" s="143"/>
      <c r="AH480" s="143"/>
    </row>
    <row r="481" spans="1:34" ht="31.5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R481" s="3"/>
      <c r="S481" s="3"/>
      <c r="W481" s="3"/>
      <c r="X481" s="457" t="s">
        <v>215</v>
      </c>
      <c r="Y481" s="458" t="s">
        <v>26</v>
      </c>
      <c r="Z481" s="459" t="s">
        <v>29</v>
      </c>
      <c r="AA481" s="459" t="s">
        <v>95</v>
      </c>
      <c r="AB481" s="549" t="str">
        <f>AB482</f>
        <v>12 5 01 00163</v>
      </c>
      <c r="AC481" s="460"/>
      <c r="AD481" s="686">
        <f>AD483</f>
        <v>12571.7</v>
      </c>
      <c r="AE481" s="643">
        <f>AE483</f>
        <v>12571.7</v>
      </c>
      <c r="AF481" s="654">
        <f>AF483</f>
        <v>12571.7</v>
      </c>
      <c r="AG481" s="143"/>
      <c r="AH481" s="143"/>
    </row>
    <row r="482" spans="1:34" ht="47.25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R482" s="3"/>
      <c r="S482" s="3"/>
      <c r="W482" s="3"/>
      <c r="X482" s="457" t="s">
        <v>41</v>
      </c>
      <c r="Y482" s="458" t="s">
        <v>26</v>
      </c>
      <c r="Z482" s="459" t="s">
        <v>29</v>
      </c>
      <c r="AA482" s="459" t="s">
        <v>95</v>
      </c>
      <c r="AB482" s="549" t="str">
        <f>AB483</f>
        <v>12 5 01 00163</v>
      </c>
      <c r="AC482" s="460">
        <v>100</v>
      </c>
      <c r="AD482" s="686">
        <f>AD483</f>
        <v>12571.7</v>
      </c>
      <c r="AE482" s="643">
        <f>AE483</f>
        <v>12571.7</v>
      </c>
      <c r="AF482" s="654">
        <f>AF483</f>
        <v>12571.7</v>
      </c>
      <c r="AG482" s="143"/>
      <c r="AH482" s="143"/>
    </row>
    <row r="483" spans="1:34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R483" s="3"/>
      <c r="S483" s="3"/>
      <c r="W483" s="3"/>
      <c r="X483" s="457" t="s">
        <v>96</v>
      </c>
      <c r="Y483" s="458" t="s">
        <v>26</v>
      </c>
      <c r="Z483" s="459" t="s">
        <v>29</v>
      </c>
      <c r="AA483" s="459" t="s">
        <v>95</v>
      </c>
      <c r="AB483" s="552" t="s">
        <v>214</v>
      </c>
      <c r="AC483" s="460">
        <v>120</v>
      </c>
      <c r="AD483" s="686">
        <v>12571.7</v>
      </c>
      <c r="AE483" s="643">
        <v>12571.7</v>
      </c>
      <c r="AF483" s="654">
        <v>12571.7</v>
      </c>
      <c r="AG483" s="143"/>
      <c r="AH483" s="143"/>
    </row>
    <row r="484" spans="1:34" ht="31.5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R484" s="3"/>
      <c r="S484" s="3"/>
      <c r="W484" s="3"/>
      <c r="X484" s="457" t="s">
        <v>534</v>
      </c>
      <c r="Y484" s="458" t="s">
        <v>26</v>
      </c>
      <c r="Z484" s="459" t="s">
        <v>29</v>
      </c>
      <c r="AA484" s="459" t="s">
        <v>95</v>
      </c>
      <c r="AB484" s="552" t="s">
        <v>535</v>
      </c>
      <c r="AC484" s="460"/>
      <c r="AD484" s="686">
        <f>AD485</f>
        <v>193.7</v>
      </c>
      <c r="AE484" s="643">
        <f t="shared" ref="AE484:AF486" si="123">AE485</f>
        <v>201.3</v>
      </c>
      <c r="AF484" s="654">
        <f t="shared" si="123"/>
        <v>461</v>
      </c>
      <c r="AG484" s="143"/>
      <c r="AH484" s="143"/>
    </row>
    <row r="485" spans="1:34" ht="78.75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R485" s="3"/>
      <c r="S485" s="3"/>
      <c r="W485" s="3"/>
      <c r="X485" s="457" t="s">
        <v>406</v>
      </c>
      <c r="Y485" s="458" t="s">
        <v>26</v>
      </c>
      <c r="Z485" s="459" t="s">
        <v>29</v>
      </c>
      <c r="AA485" s="459" t="s">
        <v>95</v>
      </c>
      <c r="AB485" s="550" t="s">
        <v>536</v>
      </c>
      <c r="AC485" s="460"/>
      <c r="AD485" s="686">
        <f>AD486</f>
        <v>193.7</v>
      </c>
      <c r="AE485" s="643">
        <f t="shared" si="123"/>
        <v>201.3</v>
      </c>
      <c r="AF485" s="654">
        <f t="shared" si="123"/>
        <v>461</v>
      </c>
      <c r="AG485" s="143"/>
      <c r="AH485" s="143"/>
    </row>
    <row r="486" spans="1:34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R486" s="3"/>
      <c r="S486" s="3"/>
      <c r="W486" s="3"/>
      <c r="X486" s="457" t="s">
        <v>120</v>
      </c>
      <c r="Y486" s="458" t="s">
        <v>26</v>
      </c>
      <c r="Z486" s="459" t="s">
        <v>29</v>
      </c>
      <c r="AA486" s="459" t="s">
        <v>95</v>
      </c>
      <c r="AB486" s="550" t="s">
        <v>536</v>
      </c>
      <c r="AC486" s="460">
        <v>200</v>
      </c>
      <c r="AD486" s="686">
        <f>AD487</f>
        <v>193.7</v>
      </c>
      <c r="AE486" s="643">
        <f t="shared" si="123"/>
        <v>201.3</v>
      </c>
      <c r="AF486" s="654">
        <f t="shared" si="123"/>
        <v>461</v>
      </c>
      <c r="AG486" s="143"/>
      <c r="AH486" s="143"/>
    </row>
    <row r="487" spans="1:34" ht="31.5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R487" s="3"/>
      <c r="S487" s="3"/>
      <c r="W487" s="3"/>
      <c r="X487" s="457" t="s">
        <v>52</v>
      </c>
      <c r="Y487" s="458" t="s">
        <v>26</v>
      </c>
      <c r="Z487" s="459" t="s">
        <v>29</v>
      </c>
      <c r="AA487" s="459" t="s">
        <v>95</v>
      </c>
      <c r="AB487" s="550" t="s">
        <v>536</v>
      </c>
      <c r="AC487" s="460">
        <v>240</v>
      </c>
      <c r="AD487" s="686">
        <v>193.7</v>
      </c>
      <c r="AE487" s="643">
        <v>201.3</v>
      </c>
      <c r="AF487" s="654">
        <v>461</v>
      </c>
      <c r="AG487" s="143"/>
      <c r="AH487" s="143"/>
    </row>
    <row r="488" spans="1:34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R488" s="3"/>
      <c r="S488" s="3"/>
      <c r="W488" s="3"/>
      <c r="X488" s="666" t="s">
        <v>94</v>
      </c>
      <c r="Y488" s="458" t="s">
        <v>26</v>
      </c>
      <c r="Z488" s="477" t="s">
        <v>36</v>
      </c>
      <c r="AA488" s="548"/>
      <c r="AB488" s="547"/>
      <c r="AC488" s="482"/>
      <c r="AD488" s="685">
        <f t="shared" ref="AD488:AF494" si="124">AD489</f>
        <v>1037.9000000000001</v>
      </c>
      <c r="AE488" s="642">
        <f t="shared" si="124"/>
        <v>1037.9000000000001</v>
      </c>
      <c r="AF488" s="653">
        <f t="shared" si="124"/>
        <v>1037.9000000000001</v>
      </c>
      <c r="AG488" s="143"/>
      <c r="AH488" s="143"/>
    </row>
    <row r="489" spans="1:34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R489" s="3"/>
      <c r="S489" s="3"/>
      <c r="W489" s="3"/>
      <c r="X489" s="457" t="s">
        <v>55</v>
      </c>
      <c r="Y489" s="458" t="s">
        <v>26</v>
      </c>
      <c r="Z489" s="459">
        <v>10</v>
      </c>
      <c r="AA489" s="459" t="s">
        <v>29</v>
      </c>
      <c r="AB489" s="549"/>
      <c r="AC489" s="456"/>
      <c r="AD489" s="686">
        <f t="shared" si="124"/>
        <v>1037.9000000000001</v>
      </c>
      <c r="AE489" s="643">
        <f t="shared" si="124"/>
        <v>1037.9000000000001</v>
      </c>
      <c r="AF489" s="654">
        <f t="shared" si="124"/>
        <v>1037.9000000000001</v>
      </c>
      <c r="AG489" s="143"/>
      <c r="AH489" s="143"/>
    </row>
    <row r="490" spans="1:34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R490" s="3"/>
      <c r="S490" s="3"/>
      <c r="W490" s="3"/>
      <c r="X490" s="463" t="s">
        <v>292</v>
      </c>
      <c r="Y490" s="458" t="s">
        <v>26</v>
      </c>
      <c r="Z490" s="459">
        <v>10</v>
      </c>
      <c r="AA490" s="459" t="s">
        <v>29</v>
      </c>
      <c r="AB490" s="550" t="s">
        <v>109</v>
      </c>
      <c r="AC490" s="456"/>
      <c r="AD490" s="686">
        <f t="shared" si="124"/>
        <v>1037.9000000000001</v>
      </c>
      <c r="AE490" s="643">
        <f t="shared" si="124"/>
        <v>1037.9000000000001</v>
      </c>
      <c r="AF490" s="654">
        <f t="shared" si="124"/>
        <v>1037.9000000000001</v>
      </c>
      <c r="AG490" s="143"/>
      <c r="AH490" s="143"/>
    </row>
    <row r="491" spans="1:34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463" t="s">
        <v>293</v>
      </c>
      <c r="Y491" s="458" t="s">
        <v>26</v>
      </c>
      <c r="Z491" s="459">
        <v>10</v>
      </c>
      <c r="AA491" s="459" t="s">
        <v>29</v>
      </c>
      <c r="AB491" s="550" t="s">
        <v>118</v>
      </c>
      <c r="AC491" s="456"/>
      <c r="AD491" s="686">
        <f t="shared" si="124"/>
        <v>1037.9000000000001</v>
      </c>
      <c r="AE491" s="643">
        <f t="shared" si="124"/>
        <v>1037.9000000000001</v>
      </c>
      <c r="AF491" s="654">
        <f t="shared" si="124"/>
        <v>1037.9000000000001</v>
      </c>
      <c r="AG491" s="143"/>
      <c r="AH491" s="143"/>
    </row>
    <row r="492" spans="1:34" ht="31.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463" t="s">
        <v>466</v>
      </c>
      <c r="Y492" s="458" t="s">
        <v>26</v>
      </c>
      <c r="Z492" s="459">
        <v>10</v>
      </c>
      <c r="AA492" s="459" t="s">
        <v>29</v>
      </c>
      <c r="AB492" s="550" t="s">
        <v>465</v>
      </c>
      <c r="AC492" s="456"/>
      <c r="AD492" s="686">
        <f t="shared" si="124"/>
        <v>1037.9000000000001</v>
      </c>
      <c r="AE492" s="643">
        <f t="shared" si="124"/>
        <v>1037.9000000000001</v>
      </c>
      <c r="AF492" s="654">
        <f t="shared" si="124"/>
        <v>1037.9000000000001</v>
      </c>
      <c r="AG492" s="143"/>
      <c r="AH492" s="143"/>
    </row>
    <row r="493" spans="1:34" ht="31.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472" t="s">
        <v>295</v>
      </c>
      <c r="Y493" s="458" t="s">
        <v>26</v>
      </c>
      <c r="Z493" s="459">
        <v>10</v>
      </c>
      <c r="AA493" s="459" t="s">
        <v>29</v>
      </c>
      <c r="AB493" s="550" t="s">
        <v>464</v>
      </c>
      <c r="AC493" s="456"/>
      <c r="AD493" s="686">
        <f t="shared" si="124"/>
        <v>1037.9000000000001</v>
      </c>
      <c r="AE493" s="643">
        <f t="shared" si="124"/>
        <v>1037.9000000000001</v>
      </c>
      <c r="AF493" s="654">
        <f t="shared" si="124"/>
        <v>1037.9000000000001</v>
      </c>
      <c r="AG493" s="143"/>
      <c r="AH493" s="143"/>
    </row>
    <row r="494" spans="1:34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457" t="s">
        <v>97</v>
      </c>
      <c r="Y494" s="458" t="s">
        <v>26</v>
      </c>
      <c r="Z494" s="459">
        <v>10</v>
      </c>
      <c r="AA494" s="459" t="s">
        <v>29</v>
      </c>
      <c r="AB494" s="550" t="s">
        <v>464</v>
      </c>
      <c r="AC494" s="460">
        <v>300</v>
      </c>
      <c r="AD494" s="686">
        <f t="shared" si="124"/>
        <v>1037.9000000000001</v>
      </c>
      <c r="AE494" s="643">
        <f t="shared" si="124"/>
        <v>1037.9000000000001</v>
      </c>
      <c r="AF494" s="654">
        <f t="shared" si="124"/>
        <v>1037.9000000000001</v>
      </c>
      <c r="AG494" s="143"/>
      <c r="AH494" s="143"/>
    </row>
    <row r="495" spans="1:34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457" t="s">
        <v>40</v>
      </c>
      <c r="Y495" s="458" t="s">
        <v>26</v>
      </c>
      <c r="Z495" s="459">
        <v>10</v>
      </c>
      <c r="AA495" s="459" t="s">
        <v>29</v>
      </c>
      <c r="AB495" s="550" t="s">
        <v>464</v>
      </c>
      <c r="AC495" s="460">
        <v>320</v>
      </c>
      <c r="AD495" s="686">
        <v>1037.9000000000001</v>
      </c>
      <c r="AE495" s="643">
        <v>1037.9000000000001</v>
      </c>
      <c r="AF495" s="654">
        <v>1037.9000000000001</v>
      </c>
      <c r="AG495" s="143"/>
      <c r="AH495" s="143"/>
    </row>
    <row r="496" spans="1:34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666" t="s">
        <v>412</v>
      </c>
      <c r="Y496" s="454" t="s">
        <v>59</v>
      </c>
      <c r="Z496" s="483"/>
      <c r="AA496" s="483"/>
      <c r="AB496" s="549"/>
      <c r="AC496" s="488"/>
      <c r="AD496" s="685">
        <f>AD497+AD522</f>
        <v>39273.799999999996</v>
      </c>
      <c r="AE496" s="642">
        <f>AE497+AE522</f>
        <v>28171.9</v>
      </c>
      <c r="AF496" s="653">
        <f>AF497+AF522</f>
        <v>27671.9</v>
      </c>
      <c r="AG496" s="143"/>
      <c r="AH496" s="143"/>
    </row>
    <row r="497" spans="1:34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666" t="s">
        <v>25</v>
      </c>
      <c r="Y497" s="454" t="s">
        <v>59</v>
      </c>
      <c r="Z497" s="455" t="s">
        <v>29</v>
      </c>
      <c r="AA497" s="548"/>
      <c r="AB497" s="547"/>
      <c r="AC497" s="482"/>
      <c r="AD497" s="685">
        <f>AD498</f>
        <v>28546.899999999998</v>
      </c>
      <c r="AE497" s="642">
        <f t="shared" ref="AD497:AF499" si="125">AE498</f>
        <v>27332</v>
      </c>
      <c r="AF497" s="653">
        <f t="shared" si="125"/>
        <v>26832</v>
      </c>
      <c r="AG497" s="143"/>
      <c r="AH497" s="143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457" t="s">
        <v>14</v>
      </c>
      <c r="Y498" s="458" t="s">
        <v>59</v>
      </c>
      <c r="Z498" s="459" t="s">
        <v>29</v>
      </c>
      <c r="AA498" s="459">
        <v>13</v>
      </c>
      <c r="AB498" s="549"/>
      <c r="AC498" s="488"/>
      <c r="AD498" s="686">
        <f>AD499</f>
        <v>28546.899999999998</v>
      </c>
      <c r="AE498" s="643">
        <f t="shared" si="125"/>
        <v>27332</v>
      </c>
      <c r="AF498" s="654">
        <f t="shared" si="125"/>
        <v>26832</v>
      </c>
      <c r="AG498" s="143"/>
      <c r="AH498" s="143"/>
    </row>
    <row r="499" spans="1:34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463" t="s">
        <v>186</v>
      </c>
      <c r="Y499" s="458" t="s">
        <v>59</v>
      </c>
      <c r="Z499" s="459" t="s">
        <v>29</v>
      </c>
      <c r="AA499" s="459">
        <v>13</v>
      </c>
      <c r="AB499" s="550" t="s">
        <v>112</v>
      </c>
      <c r="AC499" s="460"/>
      <c r="AD499" s="686">
        <f t="shared" si="125"/>
        <v>28546.899999999998</v>
      </c>
      <c r="AE499" s="643">
        <f t="shared" si="125"/>
        <v>27332</v>
      </c>
      <c r="AF499" s="654">
        <f t="shared" si="125"/>
        <v>26832</v>
      </c>
      <c r="AG499" s="143"/>
      <c r="AH499" s="143"/>
    </row>
    <row r="500" spans="1:34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672" t="s">
        <v>530</v>
      </c>
      <c r="Y500" s="458" t="s">
        <v>59</v>
      </c>
      <c r="Z500" s="459" t="s">
        <v>29</v>
      </c>
      <c r="AA500" s="459">
        <v>13</v>
      </c>
      <c r="AB500" s="550" t="s">
        <v>113</v>
      </c>
      <c r="AC500" s="460"/>
      <c r="AD500" s="686">
        <f>AD501+AD505+AD511</f>
        <v>28546.899999999998</v>
      </c>
      <c r="AE500" s="643">
        <f>AE501+AE505+AE511</f>
        <v>27332</v>
      </c>
      <c r="AF500" s="654">
        <f>AF501+AF505+AF511</f>
        <v>26832</v>
      </c>
      <c r="AG500" s="143"/>
      <c r="AH500" s="143"/>
    </row>
    <row r="501" spans="1:34" ht="31.5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472" t="s">
        <v>182</v>
      </c>
      <c r="Y501" s="458" t="s">
        <v>59</v>
      </c>
      <c r="Z501" s="459" t="s">
        <v>29</v>
      </c>
      <c r="AA501" s="459">
        <v>13</v>
      </c>
      <c r="AB501" s="550" t="s">
        <v>183</v>
      </c>
      <c r="AC501" s="460"/>
      <c r="AD501" s="686">
        <f t="shared" ref="AD501:AF503" si="126">AD502</f>
        <v>1714.9</v>
      </c>
      <c r="AE501" s="643">
        <f t="shared" si="126"/>
        <v>500</v>
      </c>
      <c r="AF501" s="654">
        <f t="shared" si="126"/>
        <v>0</v>
      </c>
      <c r="AG501" s="143"/>
      <c r="AH501" s="143"/>
    </row>
    <row r="502" spans="1:34" ht="31.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471" t="s">
        <v>780</v>
      </c>
      <c r="Y502" s="458" t="s">
        <v>59</v>
      </c>
      <c r="Z502" s="459" t="s">
        <v>29</v>
      </c>
      <c r="AA502" s="459">
        <v>13</v>
      </c>
      <c r="AB502" s="550" t="s">
        <v>185</v>
      </c>
      <c r="AC502" s="488"/>
      <c r="AD502" s="686">
        <f>AD503</f>
        <v>1714.9</v>
      </c>
      <c r="AE502" s="643">
        <f t="shared" si="126"/>
        <v>500</v>
      </c>
      <c r="AF502" s="654">
        <f t="shared" si="126"/>
        <v>0</v>
      </c>
      <c r="AG502" s="143"/>
      <c r="AH502" s="143"/>
    </row>
    <row r="503" spans="1:34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457" t="s">
        <v>120</v>
      </c>
      <c r="Y503" s="458" t="s">
        <v>59</v>
      </c>
      <c r="Z503" s="459" t="s">
        <v>29</v>
      </c>
      <c r="AA503" s="459">
        <v>13</v>
      </c>
      <c r="AB503" s="550" t="s">
        <v>185</v>
      </c>
      <c r="AC503" s="460">
        <v>200</v>
      </c>
      <c r="AD503" s="686">
        <f t="shared" si="126"/>
        <v>1714.9</v>
      </c>
      <c r="AE503" s="643">
        <f t="shared" si="126"/>
        <v>500</v>
      </c>
      <c r="AF503" s="654">
        <f t="shared" si="126"/>
        <v>0</v>
      </c>
      <c r="AG503" s="143"/>
      <c r="AH503" s="143"/>
    </row>
    <row r="504" spans="1:34" ht="31.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457" t="s">
        <v>52</v>
      </c>
      <c r="Y504" s="458" t="s">
        <v>59</v>
      </c>
      <c r="Z504" s="459" t="s">
        <v>29</v>
      </c>
      <c r="AA504" s="459">
        <v>13</v>
      </c>
      <c r="AB504" s="550" t="s">
        <v>185</v>
      </c>
      <c r="AC504" s="460">
        <v>240</v>
      </c>
      <c r="AD504" s="686">
        <v>1714.9</v>
      </c>
      <c r="AE504" s="643">
        <v>500</v>
      </c>
      <c r="AF504" s="654">
        <v>0</v>
      </c>
      <c r="AG504" s="143"/>
      <c r="AH504" s="143"/>
    </row>
    <row r="505" spans="1:34" ht="47.2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472" t="s">
        <v>727</v>
      </c>
      <c r="Y505" s="458" t="s">
        <v>59</v>
      </c>
      <c r="Z505" s="459" t="s">
        <v>29</v>
      </c>
      <c r="AA505" s="459">
        <v>13</v>
      </c>
      <c r="AB505" s="550" t="s">
        <v>187</v>
      </c>
      <c r="AC505" s="476"/>
      <c r="AD505" s="686">
        <f>AD506</f>
        <v>1314.4</v>
      </c>
      <c r="AE505" s="643">
        <f>AE506</f>
        <v>1314.4</v>
      </c>
      <c r="AF505" s="654">
        <f>AF506</f>
        <v>1314.4</v>
      </c>
      <c r="AG505" s="143"/>
      <c r="AH505" s="143"/>
    </row>
    <row r="506" spans="1:34" ht="47.2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72" t="s">
        <v>611</v>
      </c>
      <c r="Y506" s="458" t="s">
        <v>59</v>
      </c>
      <c r="Z506" s="459" t="s">
        <v>29</v>
      </c>
      <c r="AA506" s="459">
        <v>13</v>
      </c>
      <c r="AB506" s="550" t="s">
        <v>610</v>
      </c>
      <c r="AC506" s="476"/>
      <c r="AD506" s="686">
        <f>AD507+AD509</f>
        <v>1314.4</v>
      </c>
      <c r="AE506" s="643">
        <f>AE507+AE509</f>
        <v>1314.4</v>
      </c>
      <c r="AF506" s="654">
        <f>AF507+AF509</f>
        <v>1314.4</v>
      </c>
      <c r="AG506" s="143"/>
      <c r="AH506" s="143"/>
    </row>
    <row r="507" spans="1:34" ht="47.2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57" t="s">
        <v>41</v>
      </c>
      <c r="Y507" s="458" t="s">
        <v>59</v>
      </c>
      <c r="Z507" s="459" t="s">
        <v>29</v>
      </c>
      <c r="AA507" s="459">
        <v>13</v>
      </c>
      <c r="AB507" s="550" t="s">
        <v>610</v>
      </c>
      <c r="AC507" s="476">
        <v>100</v>
      </c>
      <c r="AD507" s="686">
        <f>AD508</f>
        <v>1298.7</v>
      </c>
      <c r="AE507" s="643">
        <f>AE508</f>
        <v>1298.7</v>
      </c>
      <c r="AF507" s="654">
        <f>AF508</f>
        <v>1298.7</v>
      </c>
      <c r="AG507" s="143"/>
      <c r="AH507" s="143"/>
    </row>
    <row r="508" spans="1:34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667" t="s">
        <v>96</v>
      </c>
      <c r="Y508" s="473" t="s">
        <v>59</v>
      </c>
      <c r="Z508" s="459" t="s">
        <v>29</v>
      </c>
      <c r="AA508" s="459">
        <v>13</v>
      </c>
      <c r="AB508" s="550" t="s">
        <v>610</v>
      </c>
      <c r="AC508" s="476">
        <v>120</v>
      </c>
      <c r="AD508" s="686">
        <v>1298.7</v>
      </c>
      <c r="AE508" s="643">
        <v>1298.7</v>
      </c>
      <c r="AF508" s="654">
        <v>1298.7</v>
      </c>
      <c r="AG508" s="143"/>
      <c r="AH508" s="143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667" t="s">
        <v>120</v>
      </c>
      <c r="Y509" s="473" t="s">
        <v>59</v>
      </c>
      <c r="Z509" s="459" t="s">
        <v>29</v>
      </c>
      <c r="AA509" s="459">
        <v>13</v>
      </c>
      <c r="AB509" s="550" t="s">
        <v>610</v>
      </c>
      <c r="AC509" s="476">
        <v>200</v>
      </c>
      <c r="AD509" s="686">
        <f>AD510</f>
        <v>15.7</v>
      </c>
      <c r="AE509" s="643">
        <f>AE510</f>
        <v>15.7</v>
      </c>
      <c r="AF509" s="654">
        <f>AF510</f>
        <v>15.7</v>
      </c>
      <c r="AG509" s="143"/>
      <c r="AH509" s="143"/>
    </row>
    <row r="510" spans="1:34" ht="31.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667" t="s">
        <v>52</v>
      </c>
      <c r="Y510" s="473" t="s">
        <v>59</v>
      </c>
      <c r="Z510" s="459" t="s">
        <v>29</v>
      </c>
      <c r="AA510" s="459">
        <v>13</v>
      </c>
      <c r="AB510" s="550" t="s">
        <v>610</v>
      </c>
      <c r="AC510" s="476">
        <v>240</v>
      </c>
      <c r="AD510" s="686">
        <v>15.7</v>
      </c>
      <c r="AE510" s="643">
        <v>15.7</v>
      </c>
      <c r="AF510" s="654">
        <v>15.7</v>
      </c>
      <c r="AG510" s="143"/>
      <c r="AH510" s="143"/>
    </row>
    <row r="511" spans="1:34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63" t="s">
        <v>327</v>
      </c>
      <c r="Y511" s="458" t="s">
        <v>59</v>
      </c>
      <c r="Z511" s="459" t="s">
        <v>29</v>
      </c>
      <c r="AA511" s="459">
        <v>13</v>
      </c>
      <c r="AB511" s="550" t="s">
        <v>459</v>
      </c>
      <c r="AC511" s="460"/>
      <c r="AD511" s="686">
        <f>AD512</f>
        <v>25517.599999999999</v>
      </c>
      <c r="AE511" s="643">
        <f>AE512</f>
        <v>25517.599999999999</v>
      </c>
      <c r="AF511" s="654">
        <f>AF512</f>
        <v>25517.599999999999</v>
      </c>
      <c r="AG511" s="143"/>
      <c r="AH511" s="143"/>
    </row>
    <row r="512" spans="1:34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63" t="s">
        <v>330</v>
      </c>
      <c r="Y512" s="458" t="s">
        <v>59</v>
      </c>
      <c r="Z512" s="459" t="s">
        <v>29</v>
      </c>
      <c r="AA512" s="459">
        <v>13</v>
      </c>
      <c r="AB512" s="550" t="s">
        <v>460</v>
      </c>
      <c r="AC512" s="460"/>
      <c r="AD512" s="686">
        <f>AD513+AD516+AD519</f>
        <v>25517.599999999999</v>
      </c>
      <c r="AE512" s="643">
        <f>AE513+AE516+AE519</f>
        <v>25517.599999999999</v>
      </c>
      <c r="AF512" s="654">
        <f>AF513+AF516+AF519</f>
        <v>25517.599999999999</v>
      </c>
      <c r="AG512" s="143"/>
      <c r="AH512" s="143"/>
    </row>
    <row r="513" spans="1:34" ht="31.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463" t="s">
        <v>206</v>
      </c>
      <c r="Y513" s="458" t="s">
        <v>59</v>
      </c>
      <c r="Z513" s="459" t="s">
        <v>29</v>
      </c>
      <c r="AA513" s="459">
        <v>13</v>
      </c>
      <c r="AB513" s="550" t="s">
        <v>461</v>
      </c>
      <c r="AC513" s="460"/>
      <c r="AD513" s="686">
        <f t="shared" ref="AD513:AF514" si="127">AD514</f>
        <v>1785.8</v>
      </c>
      <c r="AE513" s="643">
        <f t="shared" si="127"/>
        <v>1785.8</v>
      </c>
      <c r="AF513" s="654">
        <f t="shared" si="127"/>
        <v>1785.8</v>
      </c>
      <c r="AG513" s="143"/>
      <c r="AH513" s="143"/>
    </row>
    <row r="514" spans="1:34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457" t="s">
        <v>120</v>
      </c>
      <c r="Y514" s="458" t="s">
        <v>59</v>
      </c>
      <c r="Z514" s="459" t="s">
        <v>29</v>
      </c>
      <c r="AA514" s="459">
        <v>13</v>
      </c>
      <c r="AB514" s="550" t="s">
        <v>461</v>
      </c>
      <c r="AC514" s="460">
        <v>200</v>
      </c>
      <c r="AD514" s="686">
        <f t="shared" si="127"/>
        <v>1785.8</v>
      </c>
      <c r="AE514" s="643">
        <f t="shared" si="127"/>
        <v>1785.8</v>
      </c>
      <c r="AF514" s="654">
        <f t="shared" si="127"/>
        <v>1785.8</v>
      </c>
      <c r="AG514" s="143"/>
      <c r="AH514" s="143"/>
    </row>
    <row r="515" spans="1:34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457" t="s">
        <v>52</v>
      </c>
      <c r="Y515" s="458" t="s">
        <v>59</v>
      </c>
      <c r="Z515" s="459" t="s">
        <v>29</v>
      </c>
      <c r="AA515" s="459">
        <v>13</v>
      </c>
      <c r="AB515" s="550" t="s">
        <v>461</v>
      </c>
      <c r="AC515" s="460">
        <v>240</v>
      </c>
      <c r="AD515" s="686">
        <v>1785.8</v>
      </c>
      <c r="AE515" s="643">
        <v>1785.8</v>
      </c>
      <c r="AF515" s="654">
        <v>1785.8</v>
      </c>
      <c r="AG515" s="143"/>
      <c r="AH515" s="143"/>
    </row>
    <row r="516" spans="1:34" ht="31.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457" t="s">
        <v>207</v>
      </c>
      <c r="Y516" s="458" t="s">
        <v>59</v>
      </c>
      <c r="Z516" s="459" t="s">
        <v>29</v>
      </c>
      <c r="AA516" s="459">
        <v>13</v>
      </c>
      <c r="AB516" s="549" t="str">
        <f>AB517</f>
        <v>12 1 04 00132</v>
      </c>
      <c r="AC516" s="460"/>
      <c r="AD516" s="686">
        <f>AD518</f>
        <v>8211.2999999999993</v>
      </c>
      <c r="AE516" s="643">
        <f>AE518</f>
        <v>8211.2999999999993</v>
      </c>
      <c r="AF516" s="654">
        <f>AF518</f>
        <v>8211.2999999999993</v>
      </c>
      <c r="AG516" s="143"/>
      <c r="AH516" s="143"/>
    </row>
    <row r="517" spans="1:34" ht="47.2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457" t="s">
        <v>41</v>
      </c>
      <c r="Y517" s="458" t="s">
        <v>59</v>
      </c>
      <c r="Z517" s="459" t="s">
        <v>29</v>
      </c>
      <c r="AA517" s="459">
        <v>13</v>
      </c>
      <c r="AB517" s="549" t="str">
        <f>AB518</f>
        <v>12 1 04 00132</v>
      </c>
      <c r="AC517" s="460">
        <v>100</v>
      </c>
      <c r="AD517" s="686">
        <f>AD518</f>
        <v>8211.2999999999993</v>
      </c>
      <c r="AE517" s="643">
        <f>AE518</f>
        <v>8211.2999999999993</v>
      </c>
      <c r="AF517" s="654">
        <f>AF518</f>
        <v>8211.2999999999993</v>
      </c>
      <c r="AG517" s="143"/>
      <c r="AH517" s="143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457" t="s">
        <v>96</v>
      </c>
      <c r="Y518" s="458" t="s">
        <v>59</v>
      </c>
      <c r="Z518" s="459" t="s">
        <v>29</v>
      </c>
      <c r="AA518" s="459">
        <v>13</v>
      </c>
      <c r="AB518" s="550" t="s">
        <v>462</v>
      </c>
      <c r="AC518" s="460">
        <v>120</v>
      </c>
      <c r="AD518" s="686">
        <v>8211.2999999999993</v>
      </c>
      <c r="AE518" s="643">
        <v>8211.2999999999993</v>
      </c>
      <c r="AF518" s="654">
        <v>8211.2999999999993</v>
      </c>
      <c r="AG518" s="143"/>
      <c r="AH518" s="143"/>
    </row>
    <row r="519" spans="1:34" ht="31.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457" t="s">
        <v>208</v>
      </c>
      <c r="Y519" s="458" t="s">
        <v>59</v>
      </c>
      <c r="Z519" s="459" t="s">
        <v>29</v>
      </c>
      <c r="AA519" s="459">
        <v>13</v>
      </c>
      <c r="AB519" s="549" t="str">
        <f>AB520</f>
        <v>12 1 04 00133</v>
      </c>
      <c r="AC519" s="460"/>
      <c r="AD519" s="686">
        <f>AD521</f>
        <v>15520.5</v>
      </c>
      <c r="AE519" s="643">
        <f>AE521</f>
        <v>15520.5</v>
      </c>
      <c r="AF519" s="654">
        <f>AF521</f>
        <v>15520.5</v>
      </c>
      <c r="AG519" s="143"/>
      <c r="AH519" s="143"/>
    </row>
    <row r="520" spans="1:34" ht="47.2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457" t="s">
        <v>41</v>
      </c>
      <c r="Y520" s="458" t="s">
        <v>59</v>
      </c>
      <c r="Z520" s="459" t="s">
        <v>29</v>
      </c>
      <c r="AA520" s="459">
        <v>13</v>
      </c>
      <c r="AB520" s="549" t="str">
        <f>AB521</f>
        <v>12 1 04 00133</v>
      </c>
      <c r="AC520" s="460">
        <v>100</v>
      </c>
      <c r="AD520" s="686">
        <f>AD521</f>
        <v>15520.5</v>
      </c>
      <c r="AE520" s="643">
        <f>AE521</f>
        <v>15520.5</v>
      </c>
      <c r="AF520" s="654">
        <f>AF521</f>
        <v>15520.5</v>
      </c>
      <c r="AG520" s="143"/>
      <c r="AH520" s="143"/>
    </row>
    <row r="521" spans="1:34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457" t="s">
        <v>96</v>
      </c>
      <c r="Y521" s="458" t="s">
        <v>59</v>
      </c>
      <c r="Z521" s="459" t="s">
        <v>29</v>
      </c>
      <c r="AA521" s="459">
        <v>13</v>
      </c>
      <c r="AB521" s="550" t="s">
        <v>463</v>
      </c>
      <c r="AC521" s="460">
        <v>120</v>
      </c>
      <c r="AD521" s="686">
        <v>15520.5</v>
      </c>
      <c r="AE521" s="643">
        <v>15520.5</v>
      </c>
      <c r="AF521" s="654">
        <v>15520.5</v>
      </c>
      <c r="AG521" s="143"/>
      <c r="AH521" s="143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666" t="s">
        <v>94</v>
      </c>
      <c r="Y522" s="454" t="s">
        <v>59</v>
      </c>
      <c r="Z522" s="477" t="s">
        <v>36</v>
      </c>
      <c r="AA522" s="548"/>
      <c r="AB522" s="547"/>
      <c r="AC522" s="482"/>
      <c r="AD522" s="685">
        <f>AD523+AD530</f>
        <v>10726.9</v>
      </c>
      <c r="AE522" s="642">
        <f>AE523+AE530</f>
        <v>839.9</v>
      </c>
      <c r="AF522" s="653">
        <f>AF523+AF530</f>
        <v>839.9</v>
      </c>
      <c r="AG522" s="143"/>
      <c r="AH522" s="143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457" t="s">
        <v>55</v>
      </c>
      <c r="Y523" s="458" t="s">
        <v>59</v>
      </c>
      <c r="Z523" s="459">
        <v>10</v>
      </c>
      <c r="AA523" s="459" t="s">
        <v>29</v>
      </c>
      <c r="AB523" s="549"/>
      <c r="AC523" s="456"/>
      <c r="AD523" s="686">
        <f t="shared" ref="AD523:AF528" si="128">AD524</f>
        <v>839.9</v>
      </c>
      <c r="AE523" s="643">
        <f t="shared" si="128"/>
        <v>839.9</v>
      </c>
      <c r="AF523" s="654">
        <f t="shared" si="128"/>
        <v>839.9</v>
      </c>
      <c r="AG523" s="143"/>
      <c r="AH523" s="143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463" t="s">
        <v>292</v>
      </c>
      <c r="Y524" s="458" t="s">
        <v>59</v>
      </c>
      <c r="Z524" s="459">
        <v>10</v>
      </c>
      <c r="AA524" s="459" t="s">
        <v>29</v>
      </c>
      <c r="AB524" s="550" t="s">
        <v>109</v>
      </c>
      <c r="AC524" s="456"/>
      <c r="AD524" s="686">
        <f t="shared" si="128"/>
        <v>839.9</v>
      </c>
      <c r="AE524" s="643">
        <f t="shared" si="128"/>
        <v>839.9</v>
      </c>
      <c r="AF524" s="654">
        <f t="shared" si="128"/>
        <v>839.9</v>
      </c>
      <c r="AG524" s="143"/>
      <c r="AH524" s="143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463" t="s">
        <v>293</v>
      </c>
      <c r="Y525" s="458" t="s">
        <v>59</v>
      </c>
      <c r="Z525" s="459">
        <v>10</v>
      </c>
      <c r="AA525" s="459" t="s">
        <v>29</v>
      </c>
      <c r="AB525" s="550" t="s">
        <v>118</v>
      </c>
      <c r="AC525" s="456"/>
      <c r="AD525" s="686">
        <f t="shared" si="128"/>
        <v>839.9</v>
      </c>
      <c r="AE525" s="643">
        <f t="shared" si="128"/>
        <v>839.9</v>
      </c>
      <c r="AF525" s="654">
        <f t="shared" si="128"/>
        <v>839.9</v>
      </c>
      <c r="AG525" s="143"/>
      <c r="AH525" s="143"/>
    </row>
    <row r="526" spans="1:34" ht="31.5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463" t="s">
        <v>466</v>
      </c>
      <c r="Y526" s="458" t="s">
        <v>59</v>
      </c>
      <c r="Z526" s="459">
        <v>10</v>
      </c>
      <c r="AA526" s="459" t="s">
        <v>29</v>
      </c>
      <c r="AB526" s="550" t="s">
        <v>465</v>
      </c>
      <c r="AC526" s="456"/>
      <c r="AD526" s="686">
        <f t="shared" si="128"/>
        <v>839.9</v>
      </c>
      <c r="AE526" s="643">
        <f t="shared" si="128"/>
        <v>839.9</v>
      </c>
      <c r="AF526" s="654">
        <f t="shared" si="128"/>
        <v>839.9</v>
      </c>
      <c r="AG526" s="143"/>
      <c r="AH526" s="143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472" t="s">
        <v>295</v>
      </c>
      <c r="Y527" s="458" t="s">
        <v>59</v>
      </c>
      <c r="Z527" s="459">
        <v>10</v>
      </c>
      <c r="AA527" s="459" t="s">
        <v>29</v>
      </c>
      <c r="AB527" s="550" t="s">
        <v>464</v>
      </c>
      <c r="AC527" s="456"/>
      <c r="AD527" s="686">
        <f t="shared" si="128"/>
        <v>839.9</v>
      </c>
      <c r="AE527" s="643">
        <f t="shared" si="128"/>
        <v>839.9</v>
      </c>
      <c r="AF527" s="654">
        <f t="shared" si="128"/>
        <v>839.9</v>
      </c>
      <c r="AG527" s="143"/>
      <c r="AH527" s="143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457" t="s">
        <v>97</v>
      </c>
      <c r="Y528" s="458" t="s">
        <v>59</v>
      </c>
      <c r="Z528" s="459">
        <v>10</v>
      </c>
      <c r="AA528" s="459" t="s">
        <v>29</v>
      </c>
      <c r="AB528" s="550" t="s">
        <v>464</v>
      </c>
      <c r="AC528" s="460">
        <v>300</v>
      </c>
      <c r="AD528" s="686">
        <f t="shared" si="128"/>
        <v>839.9</v>
      </c>
      <c r="AE528" s="643">
        <f t="shared" si="128"/>
        <v>839.9</v>
      </c>
      <c r="AF528" s="654">
        <f t="shared" si="128"/>
        <v>839.9</v>
      </c>
      <c r="AG528" s="143"/>
      <c r="AH528" s="143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457" t="s">
        <v>40</v>
      </c>
      <c r="Y529" s="458" t="s">
        <v>59</v>
      </c>
      <c r="Z529" s="459">
        <v>10</v>
      </c>
      <c r="AA529" s="459" t="s">
        <v>29</v>
      </c>
      <c r="AB529" s="550" t="s">
        <v>464</v>
      </c>
      <c r="AC529" s="460">
        <v>320</v>
      </c>
      <c r="AD529" s="686">
        <v>839.9</v>
      </c>
      <c r="AE529" s="643">
        <v>839.9</v>
      </c>
      <c r="AF529" s="654">
        <v>839.9</v>
      </c>
      <c r="AG529" s="143"/>
      <c r="AH529" s="143"/>
    </row>
    <row r="530" spans="1:34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457" t="s">
        <v>31</v>
      </c>
      <c r="Y530" s="458" t="s">
        <v>59</v>
      </c>
      <c r="Z530" s="459">
        <v>10</v>
      </c>
      <c r="AA530" s="459" t="s">
        <v>49</v>
      </c>
      <c r="AB530" s="549"/>
      <c r="AC530" s="460"/>
      <c r="AD530" s="686">
        <f t="shared" ref="AD530:AF533" si="129">AD531</f>
        <v>9887</v>
      </c>
      <c r="AE530" s="643">
        <f t="shared" si="129"/>
        <v>0</v>
      </c>
      <c r="AF530" s="654">
        <f t="shared" si="129"/>
        <v>0</v>
      </c>
      <c r="AG530" s="143"/>
      <c r="AH530" s="143"/>
    </row>
    <row r="531" spans="1:34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463" t="s">
        <v>181</v>
      </c>
      <c r="Y531" s="458" t="s">
        <v>59</v>
      </c>
      <c r="Z531" s="459">
        <v>10</v>
      </c>
      <c r="AA531" s="459" t="s">
        <v>49</v>
      </c>
      <c r="AB531" s="549" t="s">
        <v>116</v>
      </c>
      <c r="AC531" s="460"/>
      <c r="AD531" s="686">
        <f t="shared" si="129"/>
        <v>9887</v>
      </c>
      <c r="AE531" s="643">
        <f t="shared" si="129"/>
        <v>0</v>
      </c>
      <c r="AF531" s="654">
        <f t="shared" si="129"/>
        <v>0</v>
      </c>
      <c r="AG531" s="143"/>
      <c r="AH531" s="143"/>
    </row>
    <row r="532" spans="1:34" ht="31.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668" t="s">
        <v>439</v>
      </c>
      <c r="Y532" s="458" t="s">
        <v>59</v>
      </c>
      <c r="Z532" s="459">
        <v>10</v>
      </c>
      <c r="AA532" s="459" t="s">
        <v>49</v>
      </c>
      <c r="AB532" s="550" t="s">
        <v>146</v>
      </c>
      <c r="AC532" s="460"/>
      <c r="AD532" s="686">
        <f t="shared" si="129"/>
        <v>9887</v>
      </c>
      <c r="AE532" s="643">
        <f t="shared" si="129"/>
        <v>0</v>
      </c>
      <c r="AF532" s="654">
        <f t="shared" si="129"/>
        <v>0</v>
      </c>
      <c r="AG532" s="143"/>
      <c r="AH532" s="143"/>
    </row>
    <row r="533" spans="1:34" ht="47.25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668" t="s">
        <v>440</v>
      </c>
      <c r="Y533" s="458" t="s">
        <v>59</v>
      </c>
      <c r="Z533" s="459">
        <v>10</v>
      </c>
      <c r="AA533" s="459" t="s">
        <v>49</v>
      </c>
      <c r="AB533" s="550" t="s">
        <v>145</v>
      </c>
      <c r="AC533" s="460"/>
      <c r="AD533" s="686">
        <f>AD534</f>
        <v>9887</v>
      </c>
      <c r="AE533" s="643">
        <f t="shared" si="129"/>
        <v>0</v>
      </c>
      <c r="AF533" s="654">
        <f t="shared" si="129"/>
        <v>0</v>
      </c>
      <c r="AG533" s="143"/>
      <c r="AH533" s="143"/>
    </row>
    <row r="534" spans="1:34" ht="31.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672" t="s">
        <v>617</v>
      </c>
      <c r="Y534" s="458" t="s">
        <v>59</v>
      </c>
      <c r="Z534" s="459">
        <v>10</v>
      </c>
      <c r="AA534" s="459" t="s">
        <v>49</v>
      </c>
      <c r="AB534" s="550" t="s">
        <v>144</v>
      </c>
      <c r="AC534" s="460"/>
      <c r="AD534" s="686">
        <f t="shared" ref="AD534:AF535" si="130">AD535</f>
        <v>9887</v>
      </c>
      <c r="AE534" s="643">
        <f t="shared" si="130"/>
        <v>0</v>
      </c>
      <c r="AF534" s="654">
        <f t="shared" si="130"/>
        <v>0</v>
      </c>
      <c r="AG534" s="143"/>
      <c r="AH534" s="143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681" t="s">
        <v>23</v>
      </c>
      <c r="Y535" s="458" t="s">
        <v>59</v>
      </c>
      <c r="Z535" s="459">
        <v>10</v>
      </c>
      <c r="AA535" s="459" t="s">
        <v>49</v>
      </c>
      <c r="AB535" s="556" t="s">
        <v>144</v>
      </c>
      <c r="AC535" s="460">
        <v>400</v>
      </c>
      <c r="AD535" s="686">
        <f t="shared" si="130"/>
        <v>9887</v>
      </c>
      <c r="AE535" s="643">
        <f t="shared" si="130"/>
        <v>0</v>
      </c>
      <c r="AF535" s="654">
        <f t="shared" si="130"/>
        <v>0</v>
      </c>
      <c r="AG535" s="143"/>
      <c r="AH535" s="143"/>
    </row>
    <row r="536" spans="1:34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57" t="s">
        <v>9</v>
      </c>
      <c r="Y536" s="458" t="s">
        <v>59</v>
      </c>
      <c r="Z536" s="459">
        <v>10</v>
      </c>
      <c r="AA536" s="459" t="s">
        <v>49</v>
      </c>
      <c r="AB536" s="556" t="s">
        <v>144</v>
      </c>
      <c r="AC536" s="460">
        <v>410</v>
      </c>
      <c r="AD536" s="686">
        <v>9887</v>
      </c>
      <c r="AE536" s="643">
        <v>0</v>
      </c>
      <c r="AF536" s="654">
        <v>0</v>
      </c>
      <c r="AG536" s="143"/>
      <c r="AH536" s="143"/>
    </row>
    <row r="537" spans="1:34" ht="18.75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666" t="s">
        <v>413</v>
      </c>
      <c r="Y537" s="454" t="s">
        <v>414</v>
      </c>
      <c r="Z537" s="487"/>
      <c r="AA537" s="483"/>
      <c r="AB537" s="549"/>
      <c r="AC537" s="488"/>
      <c r="AD537" s="685">
        <f>AD538+AD546+AD679</f>
        <v>1325155.8</v>
      </c>
      <c r="AE537" s="642">
        <f>AE538+AE546+AE679</f>
        <v>1327248.2</v>
      </c>
      <c r="AF537" s="653">
        <f>AF538+AF546+AF679</f>
        <v>1335842.1000000001</v>
      </c>
      <c r="AG537" s="143"/>
      <c r="AH537" s="143"/>
    </row>
    <row r="538" spans="1:34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666" t="s">
        <v>25</v>
      </c>
      <c r="Y538" s="454" t="s">
        <v>414</v>
      </c>
      <c r="Z538" s="455" t="s">
        <v>29</v>
      </c>
      <c r="AA538" s="477"/>
      <c r="AB538" s="549"/>
      <c r="AC538" s="488"/>
      <c r="AD538" s="686">
        <f t="shared" ref="AD538:AF544" si="131">AD539</f>
        <v>26390.2</v>
      </c>
      <c r="AE538" s="643">
        <f t="shared" si="131"/>
        <v>26390.2</v>
      </c>
      <c r="AF538" s="654">
        <f t="shared" si="131"/>
        <v>26390.2</v>
      </c>
      <c r="AG538" s="143"/>
      <c r="AH538" s="143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457" t="s">
        <v>14</v>
      </c>
      <c r="Y539" s="458" t="s">
        <v>414</v>
      </c>
      <c r="Z539" s="480" t="s">
        <v>29</v>
      </c>
      <c r="AA539" s="480">
        <v>13</v>
      </c>
      <c r="AB539" s="550"/>
      <c r="AC539" s="488"/>
      <c r="AD539" s="686">
        <f t="shared" si="131"/>
        <v>26390.2</v>
      </c>
      <c r="AE539" s="643">
        <f t="shared" si="131"/>
        <v>26390.2</v>
      </c>
      <c r="AF539" s="654">
        <f t="shared" si="131"/>
        <v>26390.2</v>
      </c>
      <c r="AG539" s="143"/>
      <c r="AH539" s="143"/>
    </row>
    <row r="540" spans="1:34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63" t="s">
        <v>186</v>
      </c>
      <c r="Y540" s="458" t="s">
        <v>414</v>
      </c>
      <c r="Z540" s="480" t="s">
        <v>29</v>
      </c>
      <c r="AA540" s="480">
        <v>13</v>
      </c>
      <c r="AB540" s="550" t="s">
        <v>112</v>
      </c>
      <c r="AC540" s="488"/>
      <c r="AD540" s="686">
        <f t="shared" si="131"/>
        <v>26390.2</v>
      </c>
      <c r="AE540" s="643">
        <f t="shared" si="131"/>
        <v>26390.2</v>
      </c>
      <c r="AF540" s="654">
        <f t="shared" si="131"/>
        <v>26390.2</v>
      </c>
      <c r="AG540" s="143"/>
      <c r="AH540" s="143"/>
    </row>
    <row r="541" spans="1:34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63" t="s">
        <v>189</v>
      </c>
      <c r="Y541" s="458" t="s">
        <v>414</v>
      </c>
      <c r="Z541" s="480" t="s">
        <v>29</v>
      </c>
      <c r="AA541" s="480">
        <v>13</v>
      </c>
      <c r="AB541" s="550" t="s">
        <v>190</v>
      </c>
      <c r="AC541" s="488"/>
      <c r="AD541" s="686">
        <f t="shared" si="131"/>
        <v>26390.2</v>
      </c>
      <c r="AE541" s="643">
        <f t="shared" si="131"/>
        <v>26390.2</v>
      </c>
      <c r="AF541" s="654">
        <f t="shared" si="131"/>
        <v>26390.2</v>
      </c>
      <c r="AG541" s="143"/>
      <c r="AH541" s="143"/>
    </row>
    <row r="542" spans="1:34" ht="31.5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463" t="s">
        <v>191</v>
      </c>
      <c r="Y542" s="458" t="s">
        <v>414</v>
      </c>
      <c r="Z542" s="480" t="s">
        <v>29</v>
      </c>
      <c r="AA542" s="480">
        <v>13</v>
      </c>
      <c r="AB542" s="550" t="s">
        <v>192</v>
      </c>
      <c r="AC542" s="488"/>
      <c r="AD542" s="686">
        <f>AD543</f>
        <v>26390.2</v>
      </c>
      <c r="AE542" s="643">
        <f>AE543</f>
        <v>26390.2</v>
      </c>
      <c r="AF542" s="654">
        <f>AF543</f>
        <v>26390.2</v>
      </c>
      <c r="AG542" s="143"/>
      <c r="AH542" s="143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71" t="s">
        <v>217</v>
      </c>
      <c r="Y543" s="458" t="s">
        <v>414</v>
      </c>
      <c r="Z543" s="480" t="s">
        <v>29</v>
      </c>
      <c r="AA543" s="480">
        <v>13</v>
      </c>
      <c r="AB543" s="552" t="s">
        <v>218</v>
      </c>
      <c r="AC543" s="488"/>
      <c r="AD543" s="686">
        <f t="shared" si="131"/>
        <v>26390.2</v>
      </c>
      <c r="AE543" s="643">
        <f t="shared" si="131"/>
        <v>26390.2</v>
      </c>
      <c r="AF543" s="654">
        <f t="shared" si="131"/>
        <v>26390.2</v>
      </c>
      <c r="AG543" s="143"/>
      <c r="AH543" s="143"/>
    </row>
    <row r="544" spans="1:34" ht="31.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57" t="s">
        <v>60</v>
      </c>
      <c r="Y544" s="458" t="s">
        <v>414</v>
      </c>
      <c r="Z544" s="480" t="s">
        <v>29</v>
      </c>
      <c r="AA544" s="480">
        <v>13</v>
      </c>
      <c r="AB544" s="552" t="s">
        <v>218</v>
      </c>
      <c r="AC544" s="582">
        <v>600</v>
      </c>
      <c r="AD544" s="686">
        <f t="shared" si="131"/>
        <v>26390.2</v>
      </c>
      <c r="AE544" s="643">
        <f t="shared" si="131"/>
        <v>26390.2</v>
      </c>
      <c r="AF544" s="654">
        <f t="shared" si="131"/>
        <v>26390.2</v>
      </c>
      <c r="AG544" s="143"/>
      <c r="AH544" s="143"/>
    </row>
    <row r="545" spans="1:3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57" t="s">
        <v>61</v>
      </c>
      <c r="Y545" s="458" t="s">
        <v>414</v>
      </c>
      <c r="Z545" s="480" t="s">
        <v>29</v>
      </c>
      <c r="AA545" s="480">
        <v>13</v>
      </c>
      <c r="AB545" s="552" t="s">
        <v>218</v>
      </c>
      <c r="AC545" s="582">
        <v>610</v>
      </c>
      <c r="AD545" s="686">
        <v>26390.2</v>
      </c>
      <c r="AE545" s="643">
        <v>26390.2</v>
      </c>
      <c r="AF545" s="654">
        <v>26390.2</v>
      </c>
      <c r="AG545" s="143"/>
      <c r="AH545" s="143"/>
    </row>
    <row r="546" spans="1:3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666" t="s">
        <v>4</v>
      </c>
      <c r="Y546" s="454" t="s">
        <v>414</v>
      </c>
      <c r="Z546" s="477" t="s">
        <v>8</v>
      </c>
      <c r="AA546" s="548"/>
      <c r="AB546" s="547"/>
      <c r="AC546" s="482"/>
      <c r="AD546" s="685">
        <f>AD547+AD564+AD618+AD646+AD639</f>
        <v>1282877.6000000001</v>
      </c>
      <c r="AE546" s="642">
        <f>AE547+AE564+AE618+AE646+AE639</f>
        <v>1284970</v>
      </c>
      <c r="AF546" s="653">
        <f>AF547+AF564+AF618+AF646+AF639</f>
        <v>1293563.9000000001</v>
      </c>
      <c r="AG546" s="143"/>
      <c r="AH546" s="143"/>
    </row>
    <row r="547" spans="1:3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57" t="s">
        <v>19</v>
      </c>
      <c r="Y547" s="458" t="s">
        <v>414</v>
      </c>
      <c r="Z547" s="483" t="s">
        <v>8</v>
      </c>
      <c r="AA547" s="459" t="s">
        <v>29</v>
      </c>
      <c r="AB547" s="549"/>
      <c r="AC547" s="460"/>
      <c r="AD547" s="686">
        <f>AD548</f>
        <v>457833.8</v>
      </c>
      <c r="AE547" s="643">
        <f t="shared" ref="AE547:AF547" si="132">AE548</f>
        <v>461823.3</v>
      </c>
      <c r="AF547" s="654">
        <f t="shared" si="132"/>
        <v>467723.5</v>
      </c>
      <c r="AG547" s="419"/>
      <c r="AH547" s="419"/>
      <c r="AI547" s="419"/>
    </row>
    <row r="548" spans="1:3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65" t="s">
        <v>262</v>
      </c>
      <c r="Y548" s="473" t="s">
        <v>414</v>
      </c>
      <c r="Z548" s="459" t="s">
        <v>8</v>
      </c>
      <c r="AA548" s="459" t="s">
        <v>29</v>
      </c>
      <c r="AB548" s="550" t="s">
        <v>100</v>
      </c>
      <c r="AC548" s="488"/>
      <c r="AD548" s="686">
        <f>AD549</f>
        <v>457833.8</v>
      </c>
      <c r="AE548" s="643">
        <f>AE549</f>
        <v>461823.3</v>
      </c>
      <c r="AF548" s="654">
        <f>AF549</f>
        <v>467723.5</v>
      </c>
      <c r="AG548" s="143"/>
      <c r="AH548" s="143"/>
    </row>
    <row r="549" spans="1:3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65" t="s">
        <v>265</v>
      </c>
      <c r="Y549" s="473" t="s">
        <v>414</v>
      </c>
      <c r="Z549" s="483" t="s">
        <v>8</v>
      </c>
      <c r="AA549" s="459" t="s">
        <v>29</v>
      </c>
      <c r="AB549" s="550" t="s">
        <v>117</v>
      </c>
      <c r="AC549" s="460"/>
      <c r="AD549" s="686">
        <f>AD550</f>
        <v>457833.8</v>
      </c>
      <c r="AE549" s="643">
        <f t="shared" ref="AE549:AF549" si="133">AE550</f>
        <v>461823.3</v>
      </c>
      <c r="AF549" s="654">
        <f t="shared" si="133"/>
        <v>467723.5</v>
      </c>
      <c r="AG549" s="143"/>
      <c r="AH549" s="143"/>
    </row>
    <row r="550" spans="1:35" ht="31.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65" t="s">
        <v>448</v>
      </c>
      <c r="Y550" s="458" t="s">
        <v>414</v>
      </c>
      <c r="Z550" s="475" t="s">
        <v>8</v>
      </c>
      <c r="AA550" s="475" t="s">
        <v>29</v>
      </c>
      <c r="AB550" s="550" t="s">
        <v>447</v>
      </c>
      <c r="AC550" s="488"/>
      <c r="AD550" s="686">
        <f>AD551+AD555+AD558+AD561</f>
        <v>457833.8</v>
      </c>
      <c r="AE550" s="643">
        <f t="shared" ref="AE550:AF550" si="134">AE551+AE555+AE558+AE561</f>
        <v>461823.3</v>
      </c>
      <c r="AF550" s="654">
        <f t="shared" si="134"/>
        <v>467723.5</v>
      </c>
      <c r="AG550" s="143"/>
      <c r="AH550" s="143"/>
    </row>
    <row r="551" spans="1:35" ht="31.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667" t="s">
        <v>264</v>
      </c>
      <c r="Y551" s="458" t="s">
        <v>414</v>
      </c>
      <c r="Z551" s="483" t="s">
        <v>8</v>
      </c>
      <c r="AA551" s="459" t="s">
        <v>29</v>
      </c>
      <c r="AB551" s="550" t="s">
        <v>450</v>
      </c>
      <c r="AC551" s="581"/>
      <c r="AD551" s="686">
        <f>AD552</f>
        <v>184081.8</v>
      </c>
      <c r="AE551" s="643">
        <f>AE552</f>
        <v>188071.3</v>
      </c>
      <c r="AF551" s="654">
        <f>AF552</f>
        <v>193971.5</v>
      </c>
      <c r="AG551" s="143"/>
      <c r="AH551" s="143"/>
    </row>
    <row r="552" spans="1:35" ht="31.5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667" t="s">
        <v>333</v>
      </c>
      <c r="Y552" s="458" t="s">
        <v>414</v>
      </c>
      <c r="Z552" s="483" t="s">
        <v>8</v>
      </c>
      <c r="AA552" s="459" t="s">
        <v>29</v>
      </c>
      <c r="AB552" s="550" t="s">
        <v>451</v>
      </c>
      <c r="AC552" s="460"/>
      <c r="AD552" s="686">
        <f>AD553</f>
        <v>184081.8</v>
      </c>
      <c r="AE552" s="643">
        <f t="shared" ref="AD552:AF553" si="135">AE553</f>
        <v>188071.3</v>
      </c>
      <c r="AF552" s="654">
        <f t="shared" si="135"/>
        <v>193971.5</v>
      </c>
      <c r="AG552" s="143"/>
      <c r="AH552" s="143"/>
    </row>
    <row r="553" spans="1:35" ht="31.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57" t="s">
        <v>60</v>
      </c>
      <c r="Y553" s="458" t="s">
        <v>414</v>
      </c>
      <c r="Z553" s="483" t="s">
        <v>8</v>
      </c>
      <c r="AA553" s="459" t="s">
        <v>29</v>
      </c>
      <c r="AB553" s="550" t="s">
        <v>451</v>
      </c>
      <c r="AC553" s="460">
        <v>600</v>
      </c>
      <c r="AD553" s="686">
        <f t="shared" si="135"/>
        <v>184081.8</v>
      </c>
      <c r="AE553" s="643">
        <f t="shared" si="135"/>
        <v>188071.3</v>
      </c>
      <c r="AF553" s="654">
        <f t="shared" si="135"/>
        <v>193971.5</v>
      </c>
      <c r="AG553" s="143"/>
      <c r="AH553" s="143"/>
    </row>
    <row r="554" spans="1:3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57" t="s">
        <v>61</v>
      </c>
      <c r="Y554" s="458" t="s">
        <v>414</v>
      </c>
      <c r="Z554" s="459" t="s">
        <v>8</v>
      </c>
      <c r="AA554" s="459" t="s">
        <v>29</v>
      </c>
      <c r="AB554" s="550" t="s">
        <v>451</v>
      </c>
      <c r="AC554" s="460">
        <v>610</v>
      </c>
      <c r="AD554" s="686">
        <f>182591.4+1490.4</f>
        <v>184081.8</v>
      </c>
      <c r="AE554" s="643">
        <f>186524.3+1547</f>
        <v>188071.3</v>
      </c>
      <c r="AF554" s="654">
        <f>192370.3+1601.2</f>
        <v>193971.5</v>
      </c>
      <c r="AG554" s="143"/>
      <c r="AH554" s="143"/>
    </row>
    <row r="555" spans="1:35" ht="126" x14ac:dyDescent="0.25">
      <c r="X555" s="675" t="s">
        <v>511</v>
      </c>
      <c r="Y555" s="458" t="s">
        <v>414</v>
      </c>
      <c r="Z555" s="475" t="s">
        <v>8</v>
      </c>
      <c r="AA555" s="475" t="s">
        <v>29</v>
      </c>
      <c r="AB555" s="550" t="s">
        <v>471</v>
      </c>
      <c r="AC555" s="581"/>
      <c r="AD555" s="686">
        <f t="shared" ref="AD555:AF556" si="136">AD556</f>
        <v>249569</v>
      </c>
      <c r="AE555" s="643">
        <f t="shared" si="136"/>
        <v>249569</v>
      </c>
      <c r="AF555" s="654">
        <f t="shared" si="136"/>
        <v>249569</v>
      </c>
      <c r="AG555" s="143"/>
      <c r="AH555" s="143"/>
    </row>
    <row r="556" spans="1:35" ht="31.5" x14ac:dyDescent="0.25">
      <c r="X556" s="457" t="s">
        <v>60</v>
      </c>
      <c r="Y556" s="473" t="s">
        <v>414</v>
      </c>
      <c r="Z556" s="475" t="s">
        <v>8</v>
      </c>
      <c r="AA556" s="475" t="s">
        <v>29</v>
      </c>
      <c r="AB556" s="550" t="s">
        <v>471</v>
      </c>
      <c r="AC556" s="488">
        <v>600</v>
      </c>
      <c r="AD556" s="686">
        <f t="shared" si="136"/>
        <v>249569</v>
      </c>
      <c r="AE556" s="643">
        <f t="shared" si="136"/>
        <v>249569</v>
      </c>
      <c r="AF556" s="654">
        <f t="shared" si="136"/>
        <v>249569</v>
      </c>
      <c r="AG556" s="143"/>
      <c r="AH556" s="143"/>
    </row>
    <row r="557" spans="1:35" x14ac:dyDescent="0.25">
      <c r="X557" s="457" t="s">
        <v>61</v>
      </c>
      <c r="Y557" s="458" t="s">
        <v>414</v>
      </c>
      <c r="Z557" s="483" t="s">
        <v>8</v>
      </c>
      <c r="AA557" s="459" t="s">
        <v>29</v>
      </c>
      <c r="AB557" s="550" t="s">
        <v>471</v>
      </c>
      <c r="AC557" s="488">
        <v>610</v>
      </c>
      <c r="AD557" s="686">
        <f>175097+70083+4389</f>
        <v>249569</v>
      </c>
      <c r="AE557" s="643">
        <f>175097+70083+4389</f>
        <v>249569</v>
      </c>
      <c r="AF557" s="654">
        <f>175097+70083+4389</f>
        <v>249569</v>
      </c>
      <c r="AG557" s="143"/>
      <c r="AH557" s="143"/>
    </row>
    <row r="558" spans="1:35" ht="31.5" x14ac:dyDescent="0.25">
      <c r="X558" s="457" t="s">
        <v>779</v>
      </c>
      <c r="Y558" s="458" t="s">
        <v>414</v>
      </c>
      <c r="Z558" s="475" t="s">
        <v>8</v>
      </c>
      <c r="AA558" s="475" t="s">
        <v>29</v>
      </c>
      <c r="AB558" s="550" t="s">
        <v>625</v>
      </c>
      <c r="AC558" s="581"/>
      <c r="AD558" s="686">
        <f t="shared" ref="AD558:AF559" si="137">AD559</f>
        <v>200</v>
      </c>
      <c r="AE558" s="643">
        <f t="shared" si="137"/>
        <v>200</v>
      </c>
      <c r="AF558" s="654">
        <f t="shared" si="137"/>
        <v>200</v>
      </c>
      <c r="AG558" s="143"/>
      <c r="AH558" s="143"/>
    </row>
    <row r="559" spans="1:35" ht="31.5" x14ac:dyDescent="0.25">
      <c r="X559" s="457" t="s">
        <v>60</v>
      </c>
      <c r="Y559" s="473" t="s">
        <v>414</v>
      </c>
      <c r="Z559" s="475" t="s">
        <v>8</v>
      </c>
      <c r="AA559" s="475" t="s">
        <v>29</v>
      </c>
      <c r="AB559" s="550" t="s">
        <v>625</v>
      </c>
      <c r="AC559" s="488">
        <v>600</v>
      </c>
      <c r="AD559" s="686">
        <f t="shared" si="137"/>
        <v>200</v>
      </c>
      <c r="AE559" s="643">
        <f t="shared" si="137"/>
        <v>200</v>
      </c>
      <c r="AF559" s="654">
        <f t="shared" si="137"/>
        <v>200</v>
      </c>
      <c r="AG559" s="143"/>
      <c r="AH559" s="143"/>
    </row>
    <row r="560" spans="1:35" x14ac:dyDescent="0.25">
      <c r="X560" s="457" t="s">
        <v>61</v>
      </c>
      <c r="Y560" s="458" t="s">
        <v>414</v>
      </c>
      <c r="Z560" s="483" t="s">
        <v>8</v>
      </c>
      <c r="AA560" s="459" t="s">
        <v>29</v>
      </c>
      <c r="AB560" s="550" t="s">
        <v>625</v>
      </c>
      <c r="AC560" s="488">
        <v>610</v>
      </c>
      <c r="AD560" s="686">
        <v>200</v>
      </c>
      <c r="AE560" s="643">
        <v>200</v>
      </c>
      <c r="AF560" s="654">
        <v>200</v>
      </c>
      <c r="AG560" s="143"/>
      <c r="AH560" s="143"/>
    </row>
    <row r="561" spans="1:35" ht="31.5" customHeight="1" x14ac:dyDescent="0.25">
      <c r="X561" s="457" t="s">
        <v>788</v>
      </c>
      <c r="Y561" s="458" t="s">
        <v>414</v>
      </c>
      <c r="Z561" s="483" t="s">
        <v>8</v>
      </c>
      <c r="AA561" s="459" t="s">
        <v>29</v>
      </c>
      <c r="AB561" s="549" t="s">
        <v>666</v>
      </c>
      <c r="AC561" s="460"/>
      <c r="AD561" s="686">
        <f t="shared" ref="AD561:AF562" si="138">AD562</f>
        <v>23983</v>
      </c>
      <c r="AE561" s="643">
        <f t="shared" si="138"/>
        <v>23983</v>
      </c>
      <c r="AF561" s="654">
        <f t="shared" si="138"/>
        <v>23983</v>
      </c>
      <c r="AG561" s="143"/>
      <c r="AH561" s="143"/>
    </row>
    <row r="562" spans="1:35" ht="31.5" x14ac:dyDescent="0.25">
      <c r="X562" s="457" t="s">
        <v>60</v>
      </c>
      <c r="Y562" s="458" t="s">
        <v>414</v>
      </c>
      <c r="Z562" s="483" t="s">
        <v>8</v>
      </c>
      <c r="AA562" s="459" t="s">
        <v>29</v>
      </c>
      <c r="AB562" s="549" t="s">
        <v>666</v>
      </c>
      <c r="AC562" s="460">
        <v>600</v>
      </c>
      <c r="AD562" s="686">
        <f t="shared" si="138"/>
        <v>23983</v>
      </c>
      <c r="AE562" s="643">
        <f t="shared" si="138"/>
        <v>23983</v>
      </c>
      <c r="AF562" s="654">
        <f t="shared" si="138"/>
        <v>23983</v>
      </c>
      <c r="AG562" s="143"/>
      <c r="AH562" s="143"/>
    </row>
    <row r="563" spans="1:35" x14ac:dyDescent="0.25">
      <c r="X563" s="457" t="s">
        <v>61</v>
      </c>
      <c r="Y563" s="458" t="s">
        <v>414</v>
      </c>
      <c r="Z563" s="483" t="s">
        <v>8</v>
      </c>
      <c r="AA563" s="459" t="s">
        <v>29</v>
      </c>
      <c r="AB563" s="549" t="s">
        <v>666</v>
      </c>
      <c r="AC563" s="460">
        <v>610</v>
      </c>
      <c r="AD563" s="686">
        <f>19530+4453</f>
        <v>23983</v>
      </c>
      <c r="AE563" s="643">
        <f>4453+19530</f>
        <v>23983</v>
      </c>
      <c r="AF563" s="654">
        <f>19530+4453</f>
        <v>23983</v>
      </c>
      <c r="AG563" s="143"/>
      <c r="AH563" s="143"/>
    </row>
    <row r="564" spans="1:3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57" t="s">
        <v>34</v>
      </c>
      <c r="Y564" s="473" t="s">
        <v>414</v>
      </c>
      <c r="Z564" s="483" t="s">
        <v>8</v>
      </c>
      <c r="AA564" s="459" t="s">
        <v>30</v>
      </c>
      <c r="AB564" s="549"/>
      <c r="AC564" s="488"/>
      <c r="AD564" s="686">
        <f>AD565+AH6957</f>
        <v>715279.80000000016</v>
      </c>
      <c r="AE564" s="643">
        <f>AE565+AI6957</f>
        <v>713807.4</v>
      </c>
      <c r="AF564" s="654">
        <f>AF565+AJ6957</f>
        <v>716115.5</v>
      </c>
      <c r="AG564" s="419"/>
      <c r="AH564" s="419"/>
      <c r="AI564" s="419"/>
    </row>
    <row r="565" spans="1:35" x14ac:dyDescent="0.25">
      <c r="X565" s="465" t="s">
        <v>262</v>
      </c>
      <c r="Y565" s="458" t="s">
        <v>414</v>
      </c>
      <c r="Z565" s="483" t="s">
        <v>8</v>
      </c>
      <c r="AA565" s="459" t="s">
        <v>30</v>
      </c>
      <c r="AB565" s="550" t="s">
        <v>100</v>
      </c>
      <c r="AC565" s="460"/>
      <c r="AD565" s="686">
        <f>AD566</f>
        <v>715279.80000000016</v>
      </c>
      <c r="AE565" s="643">
        <f>AE566</f>
        <v>713807.4</v>
      </c>
      <c r="AF565" s="654">
        <f>AF566</f>
        <v>716115.5</v>
      </c>
    </row>
    <row r="566" spans="1:35" x14ac:dyDescent="0.25">
      <c r="X566" s="465" t="s">
        <v>265</v>
      </c>
      <c r="Y566" s="458" t="s">
        <v>414</v>
      </c>
      <c r="Z566" s="459" t="s">
        <v>8</v>
      </c>
      <c r="AA566" s="459" t="s">
        <v>30</v>
      </c>
      <c r="AB566" s="550" t="s">
        <v>117</v>
      </c>
      <c r="AC566" s="460"/>
      <c r="AD566" s="686">
        <f>AD567+AD590+AD597+AD604+AD608</f>
        <v>715279.80000000016</v>
      </c>
      <c r="AE566" s="643">
        <f t="shared" ref="AE566:AF566" si="139">AE567+AE590+AE597+AE604+AE608</f>
        <v>713807.4</v>
      </c>
      <c r="AF566" s="654">
        <f t="shared" si="139"/>
        <v>716115.5</v>
      </c>
    </row>
    <row r="567" spans="1:35" ht="31.5" x14ac:dyDescent="0.25">
      <c r="X567" s="465" t="s">
        <v>266</v>
      </c>
      <c r="Y567" s="473" t="s">
        <v>414</v>
      </c>
      <c r="Z567" s="459" t="s">
        <v>8</v>
      </c>
      <c r="AA567" s="459" t="s">
        <v>30</v>
      </c>
      <c r="AB567" s="550" t="s">
        <v>447</v>
      </c>
      <c r="AC567" s="460"/>
      <c r="AD567" s="686">
        <f>AD571+AD578+AD583+AD568+AD584+AD587</f>
        <v>627470.20000000007</v>
      </c>
      <c r="AE567" s="643">
        <f t="shared" ref="AE567:AF567" si="140">AE571+AE578+AE583+AE568+AE584+AE587</f>
        <v>628862.6</v>
      </c>
      <c r="AF567" s="654">
        <f t="shared" si="140"/>
        <v>632000.5</v>
      </c>
    </row>
    <row r="568" spans="1:35" ht="31.5" x14ac:dyDescent="0.25">
      <c r="X568" s="465" t="s">
        <v>689</v>
      </c>
      <c r="Y568" s="458">
        <v>901</v>
      </c>
      <c r="Z568" s="483" t="s">
        <v>8</v>
      </c>
      <c r="AA568" s="459" t="s">
        <v>30</v>
      </c>
      <c r="AB568" s="550" t="s">
        <v>688</v>
      </c>
      <c r="AC568" s="576"/>
      <c r="AD568" s="686">
        <f t="shared" ref="AD568:AF569" si="141">AD569</f>
        <v>17836.400000000001</v>
      </c>
      <c r="AE568" s="643">
        <f t="shared" si="141"/>
        <v>19163.7</v>
      </c>
      <c r="AF568" s="654">
        <f t="shared" si="141"/>
        <v>19198.599999999999</v>
      </c>
    </row>
    <row r="569" spans="1:35" x14ac:dyDescent="0.25">
      <c r="X569" s="457" t="s">
        <v>120</v>
      </c>
      <c r="Y569" s="458">
        <v>901</v>
      </c>
      <c r="Z569" s="483" t="s">
        <v>8</v>
      </c>
      <c r="AA569" s="459" t="s">
        <v>30</v>
      </c>
      <c r="AB569" s="550" t="s">
        <v>688</v>
      </c>
      <c r="AC569" s="460">
        <v>200</v>
      </c>
      <c r="AD569" s="686">
        <f t="shared" si="141"/>
        <v>17836.400000000001</v>
      </c>
      <c r="AE569" s="643">
        <f t="shared" si="141"/>
        <v>19163.7</v>
      </c>
      <c r="AF569" s="654">
        <f t="shared" si="141"/>
        <v>19198.599999999999</v>
      </c>
    </row>
    <row r="570" spans="1:35" ht="31.5" x14ac:dyDescent="0.25">
      <c r="X570" s="457" t="s">
        <v>52</v>
      </c>
      <c r="Y570" s="458">
        <v>901</v>
      </c>
      <c r="Z570" s="459" t="s">
        <v>8</v>
      </c>
      <c r="AA570" s="459" t="s">
        <v>30</v>
      </c>
      <c r="AB570" s="550" t="s">
        <v>688</v>
      </c>
      <c r="AC570" s="460">
        <v>240</v>
      </c>
      <c r="AD570" s="686">
        <v>17836.400000000001</v>
      </c>
      <c r="AE570" s="643">
        <v>19163.7</v>
      </c>
      <c r="AF570" s="654">
        <v>19198.599999999999</v>
      </c>
    </row>
    <row r="571" spans="1:35" ht="47.2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65" t="s">
        <v>432</v>
      </c>
      <c r="Y571" s="473" t="s">
        <v>414</v>
      </c>
      <c r="Z571" s="459" t="s">
        <v>8</v>
      </c>
      <c r="AA571" s="459" t="s">
        <v>30</v>
      </c>
      <c r="AB571" s="550" t="s">
        <v>468</v>
      </c>
      <c r="AC571" s="460"/>
      <c r="AD571" s="686">
        <f>AD572+AD575</f>
        <v>99210.800000000017</v>
      </c>
      <c r="AE571" s="643">
        <f>AE572+AE575</f>
        <v>101185.9</v>
      </c>
      <c r="AF571" s="654">
        <f>AF572+AF575</f>
        <v>104288.90000000001</v>
      </c>
      <c r="AH571" s="3"/>
    </row>
    <row r="572" spans="1:35" ht="47.2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65" t="s">
        <v>508</v>
      </c>
      <c r="Y572" s="458" t="s">
        <v>414</v>
      </c>
      <c r="Z572" s="459" t="s">
        <v>8</v>
      </c>
      <c r="AA572" s="459" t="s">
        <v>30</v>
      </c>
      <c r="AB572" s="550" t="s">
        <v>469</v>
      </c>
      <c r="AC572" s="581"/>
      <c r="AD572" s="686">
        <f>AD573</f>
        <v>98376.700000000012</v>
      </c>
      <c r="AE572" s="643">
        <f>AE573</f>
        <v>101185.9</v>
      </c>
      <c r="AF572" s="654">
        <f>AF573</f>
        <v>104288.90000000001</v>
      </c>
      <c r="AH572" s="3"/>
    </row>
    <row r="573" spans="1:35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57" t="s">
        <v>60</v>
      </c>
      <c r="Y573" s="458" t="s">
        <v>414</v>
      </c>
      <c r="Z573" s="459" t="s">
        <v>8</v>
      </c>
      <c r="AA573" s="459" t="s">
        <v>30</v>
      </c>
      <c r="AB573" s="550" t="s">
        <v>469</v>
      </c>
      <c r="AC573" s="460">
        <v>600</v>
      </c>
      <c r="AD573" s="686">
        <f t="shared" ref="AD573:AF576" si="142">AD574</f>
        <v>98376.700000000012</v>
      </c>
      <c r="AE573" s="643">
        <f t="shared" si="142"/>
        <v>101185.9</v>
      </c>
      <c r="AF573" s="654">
        <f t="shared" si="142"/>
        <v>104288.90000000001</v>
      </c>
      <c r="AH573" s="3"/>
    </row>
    <row r="574" spans="1:3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57" t="s">
        <v>61</v>
      </c>
      <c r="Y574" s="458" t="s">
        <v>414</v>
      </c>
      <c r="Z574" s="459" t="s">
        <v>8</v>
      </c>
      <c r="AA574" s="459" t="s">
        <v>30</v>
      </c>
      <c r="AB574" s="550" t="s">
        <v>469</v>
      </c>
      <c r="AC574" s="460">
        <v>610</v>
      </c>
      <c r="AD574" s="686">
        <f>96762.1+1614.6</f>
        <v>98376.700000000012</v>
      </c>
      <c r="AE574" s="643">
        <f>99509.9+1676</f>
        <v>101185.9</v>
      </c>
      <c r="AF574" s="654">
        <f>102557.3+1731.6</f>
        <v>104288.90000000001</v>
      </c>
      <c r="AH574" s="3"/>
    </row>
    <row r="575" spans="1:35" ht="47.2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57" t="s">
        <v>733</v>
      </c>
      <c r="Y575" s="458" t="s">
        <v>414</v>
      </c>
      <c r="Z575" s="459" t="s">
        <v>8</v>
      </c>
      <c r="AA575" s="459" t="s">
        <v>30</v>
      </c>
      <c r="AB575" s="550" t="s">
        <v>470</v>
      </c>
      <c r="AC575" s="460"/>
      <c r="AD575" s="686">
        <f>AD576</f>
        <v>834.1</v>
      </c>
      <c r="AE575" s="643">
        <f>AE576</f>
        <v>0</v>
      </c>
      <c r="AF575" s="654">
        <f>AF576</f>
        <v>0</v>
      </c>
      <c r="AH575" s="3"/>
    </row>
    <row r="576" spans="1:35" ht="31.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57" t="s">
        <v>60</v>
      </c>
      <c r="Y576" s="458" t="s">
        <v>414</v>
      </c>
      <c r="Z576" s="459" t="s">
        <v>8</v>
      </c>
      <c r="AA576" s="459" t="s">
        <v>30</v>
      </c>
      <c r="AB576" s="550" t="s">
        <v>470</v>
      </c>
      <c r="AC576" s="460">
        <v>600</v>
      </c>
      <c r="AD576" s="686">
        <f t="shared" si="142"/>
        <v>834.1</v>
      </c>
      <c r="AE576" s="643">
        <f t="shared" si="142"/>
        <v>0</v>
      </c>
      <c r="AF576" s="654">
        <f t="shared" si="142"/>
        <v>0</v>
      </c>
      <c r="AH576" s="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57" t="s">
        <v>61</v>
      </c>
      <c r="Y577" s="458" t="s">
        <v>414</v>
      </c>
      <c r="Z577" s="459" t="s">
        <v>8</v>
      </c>
      <c r="AA577" s="459" t="s">
        <v>30</v>
      </c>
      <c r="AB577" s="550" t="s">
        <v>470</v>
      </c>
      <c r="AC577" s="460">
        <v>610</v>
      </c>
      <c r="AD577" s="686">
        <v>834.1</v>
      </c>
      <c r="AE577" s="643">
        <v>0</v>
      </c>
      <c r="AF577" s="654">
        <v>0</v>
      </c>
      <c r="AG577" s="267"/>
      <c r="AH577" s="3"/>
    </row>
    <row r="578" spans="1:34" ht="126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675" t="s">
        <v>511</v>
      </c>
      <c r="Y578" s="458" t="s">
        <v>414</v>
      </c>
      <c r="Z578" s="459" t="s">
        <v>8</v>
      </c>
      <c r="AA578" s="459" t="s">
        <v>30</v>
      </c>
      <c r="AB578" s="549" t="s">
        <v>471</v>
      </c>
      <c r="AC578" s="488"/>
      <c r="AD578" s="686">
        <f t="shared" ref="AD578:AF579" si="143">AD579</f>
        <v>479541</v>
      </c>
      <c r="AE578" s="643">
        <f t="shared" si="143"/>
        <v>479541</v>
      </c>
      <c r="AF578" s="654">
        <f t="shared" si="143"/>
        <v>479541</v>
      </c>
      <c r="AH578" s="3"/>
    </row>
    <row r="579" spans="1:34" ht="31.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57" t="s">
        <v>60</v>
      </c>
      <c r="Y579" s="458" t="s">
        <v>414</v>
      </c>
      <c r="Z579" s="459" t="s">
        <v>8</v>
      </c>
      <c r="AA579" s="459" t="s">
        <v>30</v>
      </c>
      <c r="AB579" s="549" t="s">
        <v>471</v>
      </c>
      <c r="AC579" s="460">
        <v>600</v>
      </c>
      <c r="AD579" s="686">
        <f t="shared" si="143"/>
        <v>479541</v>
      </c>
      <c r="AE579" s="643">
        <f t="shared" si="143"/>
        <v>479541</v>
      </c>
      <c r="AF579" s="654">
        <f t="shared" si="143"/>
        <v>479541</v>
      </c>
      <c r="AH579" s="3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57" t="s">
        <v>61</v>
      </c>
      <c r="Y580" s="458" t="s">
        <v>414</v>
      </c>
      <c r="Z580" s="459" t="s">
        <v>8</v>
      </c>
      <c r="AA580" s="459" t="s">
        <v>30</v>
      </c>
      <c r="AB580" s="549" t="s">
        <v>471</v>
      </c>
      <c r="AC580" s="460">
        <v>610</v>
      </c>
      <c r="AD580" s="686">
        <f>361802+95703+22036</f>
        <v>479541</v>
      </c>
      <c r="AE580" s="643">
        <f>361802+95703+22036</f>
        <v>479541</v>
      </c>
      <c r="AF580" s="654">
        <f>361802+95703+22036</f>
        <v>479541</v>
      </c>
      <c r="AH580" s="3"/>
    </row>
    <row r="581" spans="1:34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57" t="s">
        <v>779</v>
      </c>
      <c r="Y581" s="458" t="s">
        <v>414</v>
      </c>
      <c r="Z581" s="459" t="s">
        <v>8</v>
      </c>
      <c r="AA581" s="459" t="s">
        <v>30</v>
      </c>
      <c r="AB581" s="550" t="s">
        <v>625</v>
      </c>
      <c r="AC581" s="581"/>
      <c r="AD581" s="686">
        <f t="shared" ref="AD581:AF582" si="144">AD582</f>
        <v>1708</v>
      </c>
      <c r="AE581" s="643">
        <f t="shared" si="144"/>
        <v>1708</v>
      </c>
      <c r="AF581" s="654">
        <f t="shared" si="144"/>
        <v>1708</v>
      </c>
      <c r="AH581" s="3"/>
    </row>
    <row r="582" spans="1:34" ht="31.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457" t="s">
        <v>60</v>
      </c>
      <c r="Y582" s="473" t="s">
        <v>414</v>
      </c>
      <c r="Z582" s="459" t="s">
        <v>8</v>
      </c>
      <c r="AA582" s="459" t="s">
        <v>30</v>
      </c>
      <c r="AB582" s="550" t="s">
        <v>625</v>
      </c>
      <c r="AC582" s="488">
        <v>600</v>
      </c>
      <c r="AD582" s="686">
        <f t="shared" si="144"/>
        <v>1708</v>
      </c>
      <c r="AE582" s="643">
        <f t="shared" si="144"/>
        <v>1708</v>
      </c>
      <c r="AF582" s="654">
        <f t="shared" si="144"/>
        <v>1708</v>
      </c>
      <c r="AH582" s="3"/>
    </row>
    <row r="583" spans="1:34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457" t="s">
        <v>61</v>
      </c>
      <c r="Y583" s="458" t="s">
        <v>414</v>
      </c>
      <c r="Z583" s="459" t="s">
        <v>8</v>
      </c>
      <c r="AA583" s="459" t="s">
        <v>30</v>
      </c>
      <c r="AB583" s="550" t="s">
        <v>625</v>
      </c>
      <c r="AC583" s="488">
        <v>610</v>
      </c>
      <c r="AD583" s="686">
        <f>800+908</f>
        <v>1708</v>
      </c>
      <c r="AE583" s="643">
        <f>800+908</f>
        <v>1708</v>
      </c>
      <c r="AF583" s="654">
        <f>800+908</f>
        <v>1708</v>
      </c>
      <c r="AH583" s="3"/>
    </row>
    <row r="584" spans="1:34" ht="63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457" t="s">
        <v>660</v>
      </c>
      <c r="Y584" s="458" t="s">
        <v>414</v>
      </c>
      <c r="Z584" s="459" t="s">
        <v>8</v>
      </c>
      <c r="AA584" s="459" t="s">
        <v>30</v>
      </c>
      <c r="AB584" s="549" t="s">
        <v>661</v>
      </c>
      <c r="AC584" s="460"/>
      <c r="AD584" s="686">
        <f>AD585</f>
        <v>1910</v>
      </c>
      <c r="AE584" s="643">
        <f t="shared" ref="AE584:AF585" si="145">AE585</f>
        <v>0</v>
      </c>
      <c r="AF584" s="654">
        <f t="shared" si="145"/>
        <v>0</v>
      </c>
      <c r="AH584" s="3"/>
    </row>
    <row r="585" spans="1:34" ht="31.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57" t="s">
        <v>60</v>
      </c>
      <c r="Y585" s="458" t="s">
        <v>414</v>
      </c>
      <c r="Z585" s="459" t="s">
        <v>8</v>
      </c>
      <c r="AA585" s="459" t="s">
        <v>30</v>
      </c>
      <c r="AB585" s="549" t="s">
        <v>661</v>
      </c>
      <c r="AC585" s="460">
        <v>600</v>
      </c>
      <c r="AD585" s="686">
        <f>AD586</f>
        <v>1910</v>
      </c>
      <c r="AE585" s="643">
        <f t="shared" si="145"/>
        <v>0</v>
      </c>
      <c r="AF585" s="654">
        <f t="shared" si="145"/>
        <v>0</v>
      </c>
      <c r="AH585" s="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57" t="s">
        <v>61</v>
      </c>
      <c r="Y586" s="458" t="s">
        <v>414</v>
      </c>
      <c r="Z586" s="459" t="s">
        <v>8</v>
      </c>
      <c r="AA586" s="459" t="s">
        <v>30</v>
      </c>
      <c r="AB586" s="549" t="s">
        <v>661</v>
      </c>
      <c r="AC586" s="460">
        <v>610</v>
      </c>
      <c r="AD586" s="686">
        <f>1910</f>
        <v>1910</v>
      </c>
      <c r="AE586" s="643">
        <v>0</v>
      </c>
      <c r="AF586" s="654">
        <v>0</v>
      </c>
      <c r="AH586" s="3"/>
    </row>
    <row r="587" spans="1:34" ht="36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57" t="s">
        <v>788</v>
      </c>
      <c r="Y587" s="458" t="s">
        <v>414</v>
      </c>
      <c r="Z587" s="459" t="s">
        <v>8</v>
      </c>
      <c r="AA587" s="459" t="s">
        <v>30</v>
      </c>
      <c r="AB587" s="549" t="s">
        <v>666</v>
      </c>
      <c r="AC587" s="460"/>
      <c r="AD587" s="686">
        <f>AD588</f>
        <v>27264</v>
      </c>
      <c r="AE587" s="643">
        <f t="shared" ref="AE587:AF588" si="146">AE588</f>
        <v>27264</v>
      </c>
      <c r="AF587" s="654">
        <f t="shared" si="146"/>
        <v>27264</v>
      </c>
      <c r="AH587" s="3"/>
    </row>
    <row r="588" spans="1:34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57" t="s">
        <v>60</v>
      </c>
      <c r="Y588" s="458" t="s">
        <v>414</v>
      </c>
      <c r="Z588" s="459" t="s">
        <v>8</v>
      </c>
      <c r="AA588" s="459" t="s">
        <v>30</v>
      </c>
      <c r="AB588" s="549" t="s">
        <v>666</v>
      </c>
      <c r="AC588" s="460">
        <v>600</v>
      </c>
      <c r="AD588" s="686">
        <f>AD589</f>
        <v>27264</v>
      </c>
      <c r="AE588" s="643">
        <f t="shared" si="146"/>
        <v>27264</v>
      </c>
      <c r="AF588" s="654">
        <f t="shared" si="146"/>
        <v>27264</v>
      </c>
      <c r="AH588" s="3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57" t="s">
        <v>61</v>
      </c>
      <c r="Y589" s="458" t="s">
        <v>414</v>
      </c>
      <c r="Z589" s="459" t="s">
        <v>8</v>
      </c>
      <c r="AA589" s="459" t="s">
        <v>30</v>
      </c>
      <c r="AB589" s="549" t="s">
        <v>666</v>
      </c>
      <c r="AC589" s="460">
        <v>610</v>
      </c>
      <c r="AD589" s="686">
        <v>27264</v>
      </c>
      <c r="AE589" s="643">
        <v>27264</v>
      </c>
      <c r="AF589" s="654">
        <v>27264</v>
      </c>
      <c r="AH589" s="3"/>
    </row>
    <row r="590" spans="1:34" ht="47.2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65" t="s">
        <v>267</v>
      </c>
      <c r="Y590" s="458" t="s">
        <v>414</v>
      </c>
      <c r="Z590" s="459" t="s">
        <v>8</v>
      </c>
      <c r="AA590" s="459" t="s">
        <v>30</v>
      </c>
      <c r="AB590" s="550" t="s">
        <v>126</v>
      </c>
      <c r="AC590" s="460"/>
      <c r="AD590" s="686">
        <f>AD591+AD594</f>
        <v>39971.799999999996</v>
      </c>
      <c r="AE590" s="643">
        <f t="shared" ref="AE590:AF590" si="147">AE591+AE594</f>
        <v>39565.4</v>
      </c>
      <c r="AF590" s="654">
        <f t="shared" si="147"/>
        <v>38704.6</v>
      </c>
      <c r="AG590" s="3"/>
      <c r="AH590" s="3"/>
    </row>
    <row r="591" spans="1:34" ht="31.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57" t="s">
        <v>510</v>
      </c>
      <c r="Y591" s="458" t="s">
        <v>414</v>
      </c>
      <c r="Z591" s="459" t="s">
        <v>8</v>
      </c>
      <c r="AA591" s="459" t="s">
        <v>30</v>
      </c>
      <c r="AB591" s="550" t="s">
        <v>472</v>
      </c>
      <c r="AC591" s="460"/>
      <c r="AD591" s="686">
        <f t="shared" ref="AD591:AF592" si="148">AD592</f>
        <v>18</v>
      </c>
      <c r="AE591" s="643">
        <f t="shared" si="148"/>
        <v>18</v>
      </c>
      <c r="AF591" s="654">
        <f t="shared" si="148"/>
        <v>18</v>
      </c>
      <c r="AG591" s="3"/>
      <c r="AH591" s="3"/>
    </row>
    <row r="592" spans="1:34" ht="31.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57" t="s">
        <v>60</v>
      </c>
      <c r="Y592" s="458" t="s">
        <v>414</v>
      </c>
      <c r="Z592" s="459" t="s">
        <v>8</v>
      </c>
      <c r="AA592" s="459" t="s">
        <v>30</v>
      </c>
      <c r="AB592" s="550" t="s">
        <v>472</v>
      </c>
      <c r="AC592" s="488">
        <v>600</v>
      </c>
      <c r="AD592" s="686">
        <f t="shared" si="148"/>
        <v>18</v>
      </c>
      <c r="AE592" s="643">
        <f t="shared" si="148"/>
        <v>18</v>
      </c>
      <c r="AF592" s="654">
        <f t="shared" si="148"/>
        <v>18</v>
      </c>
      <c r="AG592" s="3"/>
      <c r="AH592" s="3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57" t="s">
        <v>61</v>
      </c>
      <c r="Y593" s="458" t="s">
        <v>414</v>
      </c>
      <c r="Z593" s="459" t="s">
        <v>8</v>
      </c>
      <c r="AA593" s="459" t="s">
        <v>30</v>
      </c>
      <c r="AB593" s="550" t="s">
        <v>472</v>
      </c>
      <c r="AC593" s="488">
        <v>610</v>
      </c>
      <c r="AD593" s="686">
        <v>18</v>
      </c>
      <c r="AE593" s="643">
        <v>18</v>
      </c>
      <c r="AF593" s="654">
        <v>18</v>
      </c>
      <c r="AG593" s="3"/>
      <c r="AH593" s="3"/>
    </row>
    <row r="594" spans="1:34" ht="72.7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57" t="s">
        <v>756</v>
      </c>
      <c r="Y594" s="458" t="s">
        <v>414</v>
      </c>
      <c r="Z594" s="459" t="s">
        <v>8</v>
      </c>
      <c r="AA594" s="459" t="s">
        <v>30</v>
      </c>
      <c r="AB594" s="549" t="s">
        <v>755</v>
      </c>
      <c r="AC594" s="460"/>
      <c r="AD594" s="686">
        <f t="shared" ref="AD594:AF595" si="149">AD595</f>
        <v>39953.799999999996</v>
      </c>
      <c r="AE594" s="643">
        <f t="shared" si="149"/>
        <v>39547.4</v>
      </c>
      <c r="AF594" s="654">
        <f t="shared" si="149"/>
        <v>38686.6</v>
      </c>
      <c r="AG594" s="3"/>
      <c r="AH594" s="3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57" t="s">
        <v>120</v>
      </c>
      <c r="Y595" s="458" t="s">
        <v>414</v>
      </c>
      <c r="Z595" s="459" t="s">
        <v>8</v>
      </c>
      <c r="AA595" s="459" t="s">
        <v>30</v>
      </c>
      <c r="AB595" s="549" t="s">
        <v>755</v>
      </c>
      <c r="AC595" s="460">
        <v>200</v>
      </c>
      <c r="AD595" s="686">
        <f t="shared" si="149"/>
        <v>39953.799999999996</v>
      </c>
      <c r="AE595" s="643">
        <f t="shared" si="149"/>
        <v>39547.4</v>
      </c>
      <c r="AF595" s="654">
        <f t="shared" si="149"/>
        <v>38686.6</v>
      </c>
      <c r="AG595" s="3"/>
      <c r="AH595" s="3"/>
    </row>
    <row r="596" spans="1:34" ht="31.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57" t="s">
        <v>52</v>
      </c>
      <c r="Y596" s="458" t="s">
        <v>414</v>
      </c>
      <c r="Z596" s="459" t="s">
        <v>8</v>
      </c>
      <c r="AA596" s="459" t="s">
        <v>30</v>
      </c>
      <c r="AB596" s="549" t="s">
        <v>755</v>
      </c>
      <c r="AC596" s="460">
        <v>240</v>
      </c>
      <c r="AD596" s="686">
        <f>36496.8-538.4+4055.2-59.8</f>
        <v>39953.799999999996</v>
      </c>
      <c r="AE596" s="643">
        <f>36086.9-494.2+4009.7-55</f>
        <v>39547.4</v>
      </c>
      <c r="AF596" s="654">
        <f>34817.9+3868.7</f>
        <v>38686.6</v>
      </c>
      <c r="AG596" s="3"/>
      <c r="AH596" s="3"/>
    </row>
    <row r="597" spans="1:34" ht="47.2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65" t="s">
        <v>312</v>
      </c>
      <c r="Y597" s="458" t="s">
        <v>414</v>
      </c>
      <c r="Z597" s="459" t="s">
        <v>8</v>
      </c>
      <c r="AA597" s="459" t="s">
        <v>30</v>
      </c>
      <c r="AB597" s="550" t="s">
        <v>473</v>
      </c>
      <c r="AC597" s="488"/>
      <c r="AD597" s="686">
        <f>AD598+AD601</f>
        <v>5237.8999999999996</v>
      </c>
      <c r="AE597" s="643">
        <f>AE598+AE601</f>
        <v>5237.8999999999996</v>
      </c>
      <c r="AF597" s="654">
        <f>AF598+AF601</f>
        <v>5237.8999999999996</v>
      </c>
      <c r="AG597" s="3"/>
      <c r="AH597" s="3"/>
    </row>
    <row r="598" spans="1:34" ht="47.2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65" t="s">
        <v>432</v>
      </c>
      <c r="Y598" s="458" t="s">
        <v>414</v>
      </c>
      <c r="Z598" s="459" t="s">
        <v>8</v>
      </c>
      <c r="AA598" s="459" t="s">
        <v>30</v>
      </c>
      <c r="AB598" s="550" t="s">
        <v>474</v>
      </c>
      <c r="AC598" s="488"/>
      <c r="AD598" s="686">
        <f t="shared" ref="AD598:AF599" si="150">AD599</f>
        <v>1865.9</v>
      </c>
      <c r="AE598" s="643">
        <f t="shared" si="150"/>
        <v>1865.9</v>
      </c>
      <c r="AF598" s="654">
        <f t="shared" si="150"/>
        <v>1865.9</v>
      </c>
      <c r="AG598" s="3"/>
      <c r="AH598" s="3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57" t="s">
        <v>60</v>
      </c>
      <c r="Y599" s="458" t="s">
        <v>414</v>
      </c>
      <c r="Z599" s="459" t="s">
        <v>8</v>
      </c>
      <c r="AA599" s="459" t="s">
        <v>30</v>
      </c>
      <c r="AB599" s="550" t="s">
        <v>474</v>
      </c>
      <c r="AC599" s="488">
        <v>600</v>
      </c>
      <c r="AD599" s="686">
        <f t="shared" si="150"/>
        <v>1865.9</v>
      </c>
      <c r="AE599" s="643">
        <f t="shared" si="150"/>
        <v>1865.9</v>
      </c>
      <c r="AF599" s="654">
        <f t="shared" si="150"/>
        <v>1865.9</v>
      </c>
      <c r="AG599" s="3"/>
      <c r="AH599" s="3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57" t="s">
        <v>61</v>
      </c>
      <c r="Y600" s="458" t="s">
        <v>414</v>
      </c>
      <c r="Z600" s="459" t="s">
        <v>8</v>
      </c>
      <c r="AA600" s="459" t="s">
        <v>30</v>
      </c>
      <c r="AB600" s="550" t="s">
        <v>474</v>
      </c>
      <c r="AC600" s="488">
        <v>610</v>
      </c>
      <c r="AD600" s="686">
        <v>1865.9</v>
      </c>
      <c r="AE600" s="643">
        <v>1865.9</v>
      </c>
      <c r="AF600" s="654">
        <v>1865.9</v>
      </c>
      <c r="AG600" s="3"/>
      <c r="AH600" s="3"/>
    </row>
    <row r="601" spans="1:34" ht="63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57" t="s">
        <v>626</v>
      </c>
      <c r="Y601" s="458" t="s">
        <v>414</v>
      </c>
      <c r="Z601" s="459" t="s">
        <v>8</v>
      </c>
      <c r="AA601" s="459" t="s">
        <v>30</v>
      </c>
      <c r="AB601" s="550" t="s">
        <v>624</v>
      </c>
      <c r="AC601" s="479"/>
      <c r="AD601" s="686">
        <f t="shared" ref="AD601:AF602" si="151">AD602</f>
        <v>3372</v>
      </c>
      <c r="AE601" s="643">
        <f t="shared" si="151"/>
        <v>3372</v>
      </c>
      <c r="AF601" s="654">
        <f t="shared" si="151"/>
        <v>3372</v>
      </c>
      <c r="AG601" s="3"/>
      <c r="AH601" s="3"/>
    </row>
    <row r="602" spans="1:34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57" t="s">
        <v>60</v>
      </c>
      <c r="Y602" s="458" t="s">
        <v>414</v>
      </c>
      <c r="Z602" s="459" t="s">
        <v>8</v>
      </c>
      <c r="AA602" s="459" t="s">
        <v>30</v>
      </c>
      <c r="AB602" s="550" t="s">
        <v>624</v>
      </c>
      <c r="AC602" s="488">
        <v>600</v>
      </c>
      <c r="AD602" s="686">
        <f t="shared" si="151"/>
        <v>3372</v>
      </c>
      <c r="AE602" s="643">
        <f t="shared" si="151"/>
        <v>3372</v>
      </c>
      <c r="AF602" s="654">
        <f t="shared" si="151"/>
        <v>3372</v>
      </c>
      <c r="AG602" s="3"/>
      <c r="AH602" s="3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57" t="s">
        <v>61</v>
      </c>
      <c r="Y603" s="458" t="s">
        <v>414</v>
      </c>
      <c r="Z603" s="459" t="s">
        <v>8</v>
      </c>
      <c r="AA603" s="459" t="s">
        <v>30</v>
      </c>
      <c r="AB603" s="550" t="s">
        <v>624</v>
      </c>
      <c r="AC603" s="488">
        <v>610</v>
      </c>
      <c r="AD603" s="686">
        <v>3372</v>
      </c>
      <c r="AE603" s="643">
        <v>3372</v>
      </c>
      <c r="AF603" s="654">
        <v>3372</v>
      </c>
      <c r="AG603" s="3"/>
      <c r="AH603" s="3"/>
    </row>
    <row r="604" spans="1:34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29" t="s">
        <v>749</v>
      </c>
      <c r="Y604" s="458" t="s">
        <v>414</v>
      </c>
      <c r="Z604" s="521" t="s">
        <v>8</v>
      </c>
      <c r="AA604" s="521" t="s">
        <v>30</v>
      </c>
      <c r="AB604" s="413" t="s">
        <v>750</v>
      </c>
      <c r="AC604" s="583"/>
      <c r="AD604" s="686">
        <f>AD605</f>
        <v>2483.4</v>
      </c>
      <c r="AE604" s="643">
        <f t="shared" ref="AE604:AF604" si="152">AE605</f>
        <v>0</v>
      </c>
      <c r="AF604" s="654">
        <f t="shared" si="152"/>
        <v>0</v>
      </c>
      <c r="AG604" s="3"/>
      <c r="AH604" s="3"/>
    </row>
    <row r="605" spans="1:34" ht="31.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29" t="s">
        <v>751</v>
      </c>
      <c r="Y605" s="458" t="s">
        <v>414</v>
      </c>
      <c r="Z605" s="521" t="s">
        <v>8</v>
      </c>
      <c r="AA605" s="521" t="s">
        <v>30</v>
      </c>
      <c r="AB605" s="413" t="s">
        <v>752</v>
      </c>
      <c r="AC605" s="583"/>
      <c r="AD605" s="686">
        <f>AD606</f>
        <v>2483.4</v>
      </c>
      <c r="AE605" s="643">
        <f t="shared" ref="AE605:AF605" si="153">AE606</f>
        <v>0</v>
      </c>
      <c r="AF605" s="654">
        <f t="shared" si="153"/>
        <v>0</v>
      </c>
      <c r="AG605" s="3"/>
      <c r="AH605" s="3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29" t="s">
        <v>60</v>
      </c>
      <c r="Y606" s="458" t="s">
        <v>414</v>
      </c>
      <c r="Z606" s="521" t="s">
        <v>8</v>
      </c>
      <c r="AA606" s="521" t="s">
        <v>30</v>
      </c>
      <c r="AB606" s="413" t="s">
        <v>752</v>
      </c>
      <c r="AC606" s="583">
        <v>600</v>
      </c>
      <c r="AD606" s="686">
        <f>AD607</f>
        <v>2483.4</v>
      </c>
      <c r="AE606" s="643">
        <f t="shared" ref="AE606:AF606" si="154">AE607</f>
        <v>0</v>
      </c>
      <c r="AF606" s="654">
        <f t="shared" si="154"/>
        <v>0</v>
      </c>
      <c r="AG606" s="3"/>
      <c r="AH606" s="3"/>
    </row>
    <row r="607" spans="1:34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29" t="s">
        <v>61</v>
      </c>
      <c r="Y607" s="458" t="s">
        <v>414</v>
      </c>
      <c r="Z607" s="521" t="s">
        <v>8</v>
      </c>
      <c r="AA607" s="521" t="s">
        <v>30</v>
      </c>
      <c r="AB607" s="413" t="s">
        <v>752</v>
      </c>
      <c r="AC607" s="583">
        <v>610</v>
      </c>
      <c r="AD607" s="686">
        <f>1970.9+512.5</f>
        <v>2483.4</v>
      </c>
      <c r="AE607" s="643">
        <v>0</v>
      </c>
      <c r="AF607" s="654">
        <v>0</v>
      </c>
      <c r="AG607" s="3"/>
      <c r="AH607" s="3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29" t="s">
        <v>662</v>
      </c>
      <c r="Y608" s="458" t="s">
        <v>414</v>
      </c>
      <c r="Z608" s="521" t="s">
        <v>8</v>
      </c>
      <c r="AA608" s="521" t="s">
        <v>30</v>
      </c>
      <c r="AB608" s="413" t="s">
        <v>663</v>
      </c>
      <c r="AC608" s="583"/>
      <c r="AD608" s="686">
        <f>AD615+AD612+AD609</f>
        <v>40116.5</v>
      </c>
      <c r="AE608" s="643">
        <f t="shared" ref="AE608:AF608" si="155">AE615+AE612+AE609</f>
        <v>40141.5</v>
      </c>
      <c r="AF608" s="654">
        <f t="shared" si="155"/>
        <v>40172.5</v>
      </c>
      <c r="AG608" s="3"/>
      <c r="AH608" s="3"/>
    </row>
    <row r="609" spans="1:35" ht="108.7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29" t="s">
        <v>753</v>
      </c>
      <c r="Y609" s="458" t="s">
        <v>414</v>
      </c>
      <c r="Z609" s="521" t="s">
        <v>8</v>
      </c>
      <c r="AA609" s="521" t="s">
        <v>30</v>
      </c>
      <c r="AB609" s="413" t="s">
        <v>754</v>
      </c>
      <c r="AC609" s="583"/>
      <c r="AD609" s="686">
        <f>AD610</f>
        <v>312.5</v>
      </c>
      <c r="AE609" s="643">
        <f t="shared" ref="AE609:AF610" si="156">AE610</f>
        <v>312.5</v>
      </c>
      <c r="AF609" s="654">
        <f t="shared" si="156"/>
        <v>312.5</v>
      </c>
      <c r="AG609" s="3"/>
      <c r="AH609" s="3"/>
    </row>
    <row r="610" spans="1:35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29" t="s">
        <v>60</v>
      </c>
      <c r="Y610" s="458" t="s">
        <v>414</v>
      </c>
      <c r="Z610" s="521" t="s">
        <v>8</v>
      </c>
      <c r="AA610" s="521" t="s">
        <v>30</v>
      </c>
      <c r="AB610" s="413" t="s">
        <v>754</v>
      </c>
      <c r="AC610" s="583">
        <v>600</v>
      </c>
      <c r="AD610" s="686">
        <f>AD611</f>
        <v>312.5</v>
      </c>
      <c r="AE610" s="643">
        <f t="shared" si="156"/>
        <v>312.5</v>
      </c>
      <c r="AF610" s="654">
        <f t="shared" si="156"/>
        <v>312.5</v>
      </c>
      <c r="AG610" s="3"/>
      <c r="AH610" s="3"/>
    </row>
    <row r="611" spans="1:3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29" t="s">
        <v>61</v>
      </c>
      <c r="Y611" s="458" t="s">
        <v>414</v>
      </c>
      <c r="Z611" s="521" t="s">
        <v>8</v>
      </c>
      <c r="AA611" s="521" t="s">
        <v>30</v>
      </c>
      <c r="AB611" s="413" t="s">
        <v>754</v>
      </c>
      <c r="AC611" s="583">
        <v>610</v>
      </c>
      <c r="AD611" s="686">
        <v>312.5</v>
      </c>
      <c r="AE611" s="643">
        <v>312.5</v>
      </c>
      <c r="AF611" s="654">
        <v>312.5</v>
      </c>
      <c r="AG611" s="3"/>
      <c r="AH611" s="3"/>
    </row>
    <row r="612" spans="1:35" ht="47.2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29" t="s">
        <v>667</v>
      </c>
      <c r="Y612" s="458" t="s">
        <v>414</v>
      </c>
      <c r="Z612" s="521" t="s">
        <v>8</v>
      </c>
      <c r="AA612" s="521" t="s">
        <v>30</v>
      </c>
      <c r="AB612" s="413" t="s">
        <v>668</v>
      </c>
      <c r="AC612" s="583"/>
      <c r="AD612" s="686">
        <f>AD613</f>
        <v>1681</v>
      </c>
      <c r="AE612" s="643">
        <f t="shared" ref="AE612:AF613" si="157">AE613</f>
        <v>1706</v>
      </c>
      <c r="AF612" s="654">
        <f t="shared" si="157"/>
        <v>1737</v>
      </c>
      <c r="AG612" s="3"/>
      <c r="AH612" s="3"/>
    </row>
    <row r="613" spans="1:35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57" t="s">
        <v>60</v>
      </c>
      <c r="Y613" s="458" t="s">
        <v>414</v>
      </c>
      <c r="Z613" s="521" t="s">
        <v>8</v>
      </c>
      <c r="AA613" s="521" t="s">
        <v>30</v>
      </c>
      <c r="AB613" s="413" t="s">
        <v>668</v>
      </c>
      <c r="AC613" s="583">
        <v>600</v>
      </c>
      <c r="AD613" s="686">
        <f>AD614</f>
        <v>1681</v>
      </c>
      <c r="AE613" s="643">
        <f t="shared" si="157"/>
        <v>1706</v>
      </c>
      <c r="AF613" s="654">
        <f t="shared" si="157"/>
        <v>1737</v>
      </c>
      <c r="AG613" s="3"/>
      <c r="AH613" s="3"/>
    </row>
    <row r="614" spans="1:3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57" t="s">
        <v>61</v>
      </c>
      <c r="Y614" s="458" t="s">
        <v>414</v>
      </c>
      <c r="Z614" s="521" t="s">
        <v>8</v>
      </c>
      <c r="AA614" s="521" t="s">
        <v>30</v>
      </c>
      <c r="AB614" s="413" t="s">
        <v>668</v>
      </c>
      <c r="AC614" s="583">
        <v>610</v>
      </c>
      <c r="AD614" s="686">
        <v>1681</v>
      </c>
      <c r="AE614" s="643">
        <v>1706</v>
      </c>
      <c r="AF614" s="654">
        <v>1737</v>
      </c>
      <c r="AG614" s="3"/>
      <c r="AH614" s="3"/>
    </row>
    <row r="615" spans="1:35" ht="78.7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529" t="s">
        <v>664</v>
      </c>
      <c r="Y615" s="458" t="s">
        <v>414</v>
      </c>
      <c r="Z615" s="521" t="s">
        <v>8</v>
      </c>
      <c r="AA615" s="521" t="s">
        <v>30</v>
      </c>
      <c r="AB615" s="413" t="s">
        <v>665</v>
      </c>
      <c r="AC615" s="583"/>
      <c r="AD615" s="686">
        <f>AD616</f>
        <v>38123</v>
      </c>
      <c r="AE615" s="643">
        <f t="shared" ref="AE615:AF615" si="158">AE616</f>
        <v>38123</v>
      </c>
      <c r="AF615" s="654">
        <f t="shared" si="158"/>
        <v>38123</v>
      </c>
      <c r="AG615" s="3"/>
      <c r="AH615" s="3"/>
    </row>
    <row r="616" spans="1:35" ht="31.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29" t="s">
        <v>60</v>
      </c>
      <c r="Y616" s="458" t="s">
        <v>414</v>
      </c>
      <c r="Z616" s="521" t="s">
        <v>8</v>
      </c>
      <c r="AA616" s="521" t="s">
        <v>30</v>
      </c>
      <c r="AB616" s="413" t="s">
        <v>665</v>
      </c>
      <c r="AC616" s="583">
        <v>600</v>
      </c>
      <c r="AD616" s="686">
        <f>AD617</f>
        <v>38123</v>
      </c>
      <c r="AE616" s="643">
        <f t="shared" ref="AE616:AF616" si="159">AE617</f>
        <v>38123</v>
      </c>
      <c r="AF616" s="654">
        <f t="shared" si="159"/>
        <v>38123</v>
      </c>
      <c r="AG616" s="3"/>
      <c r="AH616" s="3"/>
    </row>
    <row r="617" spans="1:3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29" t="s">
        <v>61</v>
      </c>
      <c r="Y617" s="458" t="s">
        <v>414</v>
      </c>
      <c r="Z617" s="521" t="s">
        <v>8</v>
      </c>
      <c r="AA617" s="521" t="s">
        <v>30</v>
      </c>
      <c r="AB617" s="413" t="s">
        <v>665</v>
      </c>
      <c r="AC617" s="583">
        <v>610</v>
      </c>
      <c r="AD617" s="686">
        <v>38123</v>
      </c>
      <c r="AE617" s="643">
        <v>38123</v>
      </c>
      <c r="AF617" s="654">
        <v>38123</v>
      </c>
      <c r="AG617" s="3"/>
      <c r="AH617" s="3"/>
    </row>
    <row r="618" spans="1:3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457" t="s">
        <v>134</v>
      </c>
      <c r="Y618" s="458" t="s">
        <v>414</v>
      </c>
      <c r="Z618" s="483" t="s">
        <v>8</v>
      </c>
      <c r="AA618" s="459" t="s">
        <v>7</v>
      </c>
      <c r="AB618" s="549"/>
      <c r="AC618" s="460"/>
      <c r="AD618" s="686">
        <f>AD619</f>
        <v>77805.399999999994</v>
      </c>
      <c r="AE618" s="643">
        <f t="shared" ref="AE618:AF618" si="160">AE619</f>
        <v>78119.7</v>
      </c>
      <c r="AF618" s="654">
        <f t="shared" si="160"/>
        <v>78468.3</v>
      </c>
      <c r="AI618" s="18"/>
    </row>
    <row r="619" spans="1:3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465" t="s">
        <v>262</v>
      </c>
      <c r="Y619" s="458" t="s">
        <v>414</v>
      </c>
      <c r="Z619" s="483" t="s">
        <v>8</v>
      </c>
      <c r="AA619" s="459" t="s">
        <v>7</v>
      </c>
      <c r="AB619" s="549" t="s">
        <v>100</v>
      </c>
      <c r="AC619" s="460"/>
      <c r="AD619" s="686">
        <f>AD620+AD625</f>
        <v>77805.399999999994</v>
      </c>
      <c r="AE619" s="643">
        <f>AE620+AE625</f>
        <v>78119.7</v>
      </c>
      <c r="AF619" s="654">
        <f>AF620+AF625</f>
        <v>78468.3</v>
      </c>
    </row>
    <row r="620" spans="1:3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465" t="s">
        <v>265</v>
      </c>
      <c r="Y620" s="458" t="s">
        <v>414</v>
      </c>
      <c r="Z620" s="483" t="s">
        <v>8</v>
      </c>
      <c r="AA620" s="459" t="s">
        <v>7</v>
      </c>
      <c r="AB620" s="550" t="s">
        <v>117</v>
      </c>
      <c r="AC620" s="460"/>
      <c r="AD620" s="686">
        <f>AD621</f>
        <v>5026</v>
      </c>
      <c r="AE620" s="643">
        <f>AE621</f>
        <v>5026</v>
      </c>
      <c r="AF620" s="654">
        <f>AF621</f>
        <v>5026</v>
      </c>
    </row>
    <row r="621" spans="1:35" ht="31.5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465" t="s">
        <v>266</v>
      </c>
      <c r="Y621" s="458" t="s">
        <v>414</v>
      </c>
      <c r="Z621" s="459" t="s">
        <v>8</v>
      </c>
      <c r="AA621" s="459" t="s">
        <v>7</v>
      </c>
      <c r="AB621" s="550" t="s">
        <v>447</v>
      </c>
      <c r="AC621" s="460"/>
      <c r="AD621" s="686">
        <f>AD622</f>
        <v>5026</v>
      </c>
      <c r="AE621" s="643">
        <f t="shared" ref="AE621:AF623" si="161">AE622</f>
        <v>5026</v>
      </c>
      <c r="AF621" s="654">
        <f t="shared" si="161"/>
        <v>5026</v>
      </c>
    </row>
    <row r="622" spans="1:35" ht="126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675" t="s">
        <v>511</v>
      </c>
      <c r="Y622" s="458" t="s">
        <v>414</v>
      </c>
      <c r="Z622" s="459" t="s">
        <v>8</v>
      </c>
      <c r="AA622" s="459" t="s">
        <v>7</v>
      </c>
      <c r="AB622" s="549" t="s">
        <v>471</v>
      </c>
      <c r="AC622" s="460"/>
      <c r="AD622" s="686">
        <f>AD623</f>
        <v>5026</v>
      </c>
      <c r="AE622" s="643">
        <f t="shared" si="161"/>
        <v>5026</v>
      </c>
      <c r="AF622" s="654">
        <f t="shared" si="161"/>
        <v>5026</v>
      </c>
    </row>
    <row r="623" spans="1:35" ht="31.5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457" t="s">
        <v>60</v>
      </c>
      <c r="Y623" s="473" t="s">
        <v>414</v>
      </c>
      <c r="Z623" s="459" t="s">
        <v>8</v>
      </c>
      <c r="AA623" s="459" t="s">
        <v>7</v>
      </c>
      <c r="AB623" s="549" t="s">
        <v>471</v>
      </c>
      <c r="AC623" s="460">
        <v>600</v>
      </c>
      <c r="AD623" s="686">
        <f>AD624</f>
        <v>5026</v>
      </c>
      <c r="AE623" s="643">
        <f t="shared" si="161"/>
        <v>5026</v>
      </c>
      <c r="AF623" s="654">
        <f t="shared" si="161"/>
        <v>5026</v>
      </c>
    </row>
    <row r="624" spans="1:3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457" t="s">
        <v>61</v>
      </c>
      <c r="Y624" s="473" t="s">
        <v>414</v>
      </c>
      <c r="Z624" s="459" t="s">
        <v>8</v>
      </c>
      <c r="AA624" s="459" t="s">
        <v>7</v>
      </c>
      <c r="AB624" s="549" t="s">
        <v>471</v>
      </c>
      <c r="AC624" s="460">
        <v>610</v>
      </c>
      <c r="AD624" s="686">
        <f>3758+1086+182</f>
        <v>5026</v>
      </c>
      <c r="AE624" s="643">
        <f>3758+1086+182</f>
        <v>5026</v>
      </c>
      <c r="AF624" s="654">
        <f>3758+1086+182</f>
        <v>5026</v>
      </c>
    </row>
    <row r="625" spans="1:34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465" t="s">
        <v>475</v>
      </c>
      <c r="Y625" s="458">
        <v>901</v>
      </c>
      <c r="Z625" s="483" t="s">
        <v>8</v>
      </c>
      <c r="AA625" s="459" t="s">
        <v>7</v>
      </c>
      <c r="AB625" s="550" t="s">
        <v>101</v>
      </c>
      <c r="AC625" s="576"/>
      <c r="AD625" s="688">
        <f>AD626+AD631</f>
        <v>72779.399999999994</v>
      </c>
      <c r="AE625" s="645">
        <f>AE626+AE631</f>
        <v>73093.7</v>
      </c>
      <c r="AF625" s="655">
        <f>AF626+AF631</f>
        <v>73442.3</v>
      </c>
    </row>
    <row r="626" spans="1:34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65" t="s">
        <v>512</v>
      </c>
      <c r="Y626" s="458">
        <v>901</v>
      </c>
      <c r="Z626" s="483" t="s">
        <v>8</v>
      </c>
      <c r="AA626" s="459" t="s">
        <v>7</v>
      </c>
      <c r="AB626" s="550" t="s">
        <v>477</v>
      </c>
      <c r="AC626" s="576"/>
      <c r="AD626" s="688">
        <f>AD627</f>
        <v>58226.1</v>
      </c>
      <c r="AE626" s="645">
        <f t="shared" ref="AE626:AF627" si="162">AE627</f>
        <v>58446.7</v>
      </c>
      <c r="AF626" s="655">
        <f t="shared" si="162"/>
        <v>58691.4</v>
      </c>
    </row>
    <row r="627" spans="1:34" ht="31.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65" t="s">
        <v>268</v>
      </c>
      <c r="Y627" s="458">
        <v>901</v>
      </c>
      <c r="Z627" s="483" t="s">
        <v>8</v>
      </c>
      <c r="AA627" s="459" t="s">
        <v>7</v>
      </c>
      <c r="AB627" s="550" t="s">
        <v>478</v>
      </c>
      <c r="AC627" s="584"/>
      <c r="AD627" s="692">
        <f>AD628</f>
        <v>58226.1</v>
      </c>
      <c r="AE627" s="649">
        <f t="shared" si="162"/>
        <v>58446.7</v>
      </c>
      <c r="AF627" s="660">
        <f t="shared" si="162"/>
        <v>58691.4</v>
      </c>
    </row>
    <row r="628" spans="1:34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57" t="s">
        <v>331</v>
      </c>
      <c r="Y628" s="458">
        <v>901</v>
      </c>
      <c r="Z628" s="483" t="s">
        <v>8</v>
      </c>
      <c r="AA628" s="459" t="s">
        <v>7</v>
      </c>
      <c r="AB628" s="550" t="s">
        <v>479</v>
      </c>
      <c r="AC628" s="585"/>
      <c r="AD628" s="688">
        <f t="shared" ref="AD628:AF629" si="163">AD629</f>
        <v>58226.1</v>
      </c>
      <c r="AE628" s="645">
        <f t="shared" si="163"/>
        <v>58446.7</v>
      </c>
      <c r="AF628" s="655">
        <f t="shared" si="163"/>
        <v>58691.4</v>
      </c>
    </row>
    <row r="629" spans="1:34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57" t="s">
        <v>60</v>
      </c>
      <c r="Y629" s="458">
        <v>901</v>
      </c>
      <c r="Z629" s="483" t="s">
        <v>8</v>
      </c>
      <c r="AA629" s="459" t="s">
        <v>7</v>
      </c>
      <c r="AB629" s="550" t="s">
        <v>479</v>
      </c>
      <c r="AC629" s="460">
        <v>600</v>
      </c>
      <c r="AD629" s="688">
        <f t="shared" si="163"/>
        <v>58226.1</v>
      </c>
      <c r="AE629" s="645">
        <f t="shared" si="163"/>
        <v>58446.7</v>
      </c>
      <c r="AF629" s="655">
        <f t="shared" si="163"/>
        <v>58691.4</v>
      </c>
    </row>
    <row r="630" spans="1:34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57" t="s">
        <v>61</v>
      </c>
      <c r="Y630" s="458">
        <v>901</v>
      </c>
      <c r="Z630" s="483" t="s">
        <v>8</v>
      </c>
      <c r="AA630" s="459" t="s">
        <v>7</v>
      </c>
      <c r="AB630" s="550" t="s">
        <v>479</v>
      </c>
      <c r="AC630" s="460">
        <v>610</v>
      </c>
      <c r="AD630" s="686">
        <v>58226.1</v>
      </c>
      <c r="AE630" s="643">
        <v>58446.7</v>
      </c>
      <c r="AF630" s="654">
        <v>58691.4</v>
      </c>
    </row>
    <row r="631" spans="1:34" ht="31.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65" t="s">
        <v>480</v>
      </c>
      <c r="Y631" s="458">
        <v>901</v>
      </c>
      <c r="Z631" s="459" t="s">
        <v>8</v>
      </c>
      <c r="AA631" s="459" t="s">
        <v>7</v>
      </c>
      <c r="AB631" s="550" t="s">
        <v>481</v>
      </c>
      <c r="AC631" s="488"/>
      <c r="AD631" s="688">
        <f>AD632</f>
        <v>14553.3</v>
      </c>
      <c r="AE631" s="645">
        <f>AE632</f>
        <v>14647</v>
      </c>
      <c r="AF631" s="655">
        <f>AF632</f>
        <v>14750.9</v>
      </c>
      <c r="AG631" s="3"/>
      <c r="AH631" s="3"/>
    </row>
    <row r="632" spans="1:34" ht="31.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675" t="s">
        <v>156</v>
      </c>
      <c r="Y632" s="458">
        <v>901</v>
      </c>
      <c r="Z632" s="483" t="s">
        <v>8</v>
      </c>
      <c r="AA632" s="459" t="s">
        <v>7</v>
      </c>
      <c r="AB632" s="550" t="s">
        <v>482</v>
      </c>
      <c r="AC632" s="460"/>
      <c r="AD632" s="686">
        <f>AD633+AD637</f>
        <v>14553.3</v>
      </c>
      <c r="AE632" s="643">
        <f>AE633+AE637</f>
        <v>14647</v>
      </c>
      <c r="AF632" s="654">
        <f>AF633+AF637</f>
        <v>14750.9</v>
      </c>
      <c r="AG632" s="3"/>
      <c r="AH632" s="3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57" t="s">
        <v>60</v>
      </c>
      <c r="Y633" s="458">
        <v>901</v>
      </c>
      <c r="Z633" s="483" t="s">
        <v>8</v>
      </c>
      <c r="AA633" s="459" t="s">
        <v>7</v>
      </c>
      <c r="AB633" s="550" t="s">
        <v>482</v>
      </c>
      <c r="AC633" s="460">
        <v>600</v>
      </c>
      <c r="AD633" s="686">
        <f>AD634+AD635+AD636</f>
        <v>14177</v>
      </c>
      <c r="AE633" s="643">
        <f>AE634+AE635+AE636</f>
        <v>14270.7</v>
      </c>
      <c r="AF633" s="654">
        <f>AF634+AF635+AF636</f>
        <v>14374.6</v>
      </c>
      <c r="AG633" s="3"/>
      <c r="AH633" s="3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57" t="s">
        <v>61</v>
      </c>
      <c r="Y634" s="458">
        <v>901</v>
      </c>
      <c r="Z634" s="483" t="s">
        <v>8</v>
      </c>
      <c r="AA634" s="459" t="s">
        <v>7</v>
      </c>
      <c r="AB634" s="550" t="s">
        <v>482</v>
      </c>
      <c r="AC634" s="460">
        <v>610</v>
      </c>
      <c r="AD634" s="686">
        <f>629.3+12290.3</f>
        <v>12919.599999999999</v>
      </c>
      <c r="AE634" s="643">
        <f>629.3+12384</f>
        <v>13013.3</v>
      </c>
      <c r="AF634" s="654">
        <f>629.3+12487.9</f>
        <v>13117.199999999999</v>
      </c>
      <c r="AG634" s="3"/>
      <c r="AH634" s="3"/>
    </row>
    <row r="635" spans="1:34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57" t="s">
        <v>130</v>
      </c>
      <c r="Y635" s="458">
        <v>901</v>
      </c>
      <c r="Z635" s="483" t="s">
        <v>8</v>
      </c>
      <c r="AA635" s="459" t="s">
        <v>7</v>
      </c>
      <c r="AB635" s="550" t="s">
        <v>482</v>
      </c>
      <c r="AC635" s="460">
        <v>620</v>
      </c>
      <c r="AD635" s="686">
        <v>628.70000000000005</v>
      </c>
      <c r="AE635" s="643">
        <v>628.70000000000005</v>
      </c>
      <c r="AF635" s="654">
        <v>628.70000000000005</v>
      </c>
      <c r="AG635" s="3"/>
      <c r="AH635" s="3"/>
    </row>
    <row r="636" spans="1:34" ht="47.2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57" t="s">
        <v>364</v>
      </c>
      <c r="Y636" s="458">
        <v>901</v>
      </c>
      <c r="Z636" s="483" t="s">
        <v>8</v>
      </c>
      <c r="AA636" s="459" t="s">
        <v>7</v>
      </c>
      <c r="AB636" s="550" t="s">
        <v>482</v>
      </c>
      <c r="AC636" s="460">
        <v>630</v>
      </c>
      <c r="AD636" s="686">
        <v>628.70000000000005</v>
      </c>
      <c r="AE636" s="643">
        <v>628.70000000000005</v>
      </c>
      <c r="AF636" s="654">
        <v>628.70000000000005</v>
      </c>
      <c r="AG636" s="3"/>
      <c r="AH636" s="3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457" t="s">
        <v>42</v>
      </c>
      <c r="Y637" s="458">
        <v>901</v>
      </c>
      <c r="Z637" s="483" t="s">
        <v>8</v>
      </c>
      <c r="AA637" s="459" t="s">
        <v>7</v>
      </c>
      <c r="AB637" s="550" t="s">
        <v>482</v>
      </c>
      <c r="AC637" s="460">
        <v>800</v>
      </c>
      <c r="AD637" s="686">
        <f>AD638</f>
        <v>376.3</v>
      </c>
      <c r="AE637" s="643">
        <f>AE638</f>
        <v>376.3</v>
      </c>
      <c r="AF637" s="654">
        <f>AF638</f>
        <v>376.3</v>
      </c>
      <c r="AG637" s="3"/>
      <c r="AH637" s="3"/>
    </row>
    <row r="638" spans="1:34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457" t="s">
        <v>121</v>
      </c>
      <c r="Y638" s="458">
        <v>901</v>
      </c>
      <c r="Z638" s="483" t="s">
        <v>8</v>
      </c>
      <c r="AA638" s="459" t="s">
        <v>7</v>
      </c>
      <c r="AB638" s="550" t="s">
        <v>482</v>
      </c>
      <c r="AC638" s="460">
        <v>810</v>
      </c>
      <c r="AD638" s="686">
        <v>376.3</v>
      </c>
      <c r="AE638" s="643">
        <v>376.3</v>
      </c>
      <c r="AF638" s="654">
        <v>376.3</v>
      </c>
      <c r="AG638" s="3"/>
      <c r="AH638" s="3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57" t="s">
        <v>135</v>
      </c>
      <c r="Y639" s="458">
        <v>901</v>
      </c>
      <c r="Z639" s="459" t="s">
        <v>8</v>
      </c>
      <c r="AA639" s="459" t="s">
        <v>8</v>
      </c>
      <c r="AB639" s="550"/>
      <c r="AC639" s="460"/>
      <c r="AD639" s="686">
        <f t="shared" ref="AD639:AD644" si="164">AD640</f>
        <v>1250.5</v>
      </c>
      <c r="AE639" s="643">
        <f t="shared" ref="AE639:AF644" si="165">AE640</f>
        <v>1250.5</v>
      </c>
      <c r="AF639" s="654">
        <f t="shared" si="165"/>
        <v>1250.5</v>
      </c>
      <c r="AG639" s="3"/>
      <c r="AH639" s="3"/>
    </row>
    <row r="640" spans="1:34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65" t="s">
        <v>298</v>
      </c>
      <c r="Y640" s="458">
        <v>901</v>
      </c>
      <c r="Z640" s="459" t="s">
        <v>8</v>
      </c>
      <c r="AA640" s="459" t="s">
        <v>8</v>
      </c>
      <c r="AB640" s="550" t="s">
        <v>132</v>
      </c>
      <c r="AC640" s="460"/>
      <c r="AD640" s="686">
        <f t="shared" si="164"/>
        <v>1250.5</v>
      </c>
      <c r="AE640" s="643">
        <f t="shared" si="165"/>
        <v>1250.5</v>
      </c>
      <c r="AF640" s="654">
        <f t="shared" si="165"/>
        <v>1250.5</v>
      </c>
      <c r="AG640" s="3"/>
      <c r="AH640" s="3"/>
    </row>
    <row r="641" spans="1:34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65" t="s">
        <v>307</v>
      </c>
      <c r="Y641" s="458">
        <v>901</v>
      </c>
      <c r="Z641" s="480" t="s">
        <v>8</v>
      </c>
      <c r="AA641" s="480" t="s">
        <v>8</v>
      </c>
      <c r="AB641" s="550" t="s">
        <v>308</v>
      </c>
      <c r="AC641" s="460"/>
      <c r="AD641" s="686">
        <f t="shared" si="164"/>
        <v>1250.5</v>
      </c>
      <c r="AE641" s="643">
        <f t="shared" si="165"/>
        <v>1250.5</v>
      </c>
      <c r="AF641" s="654">
        <f t="shared" si="165"/>
        <v>1250.5</v>
      </c>
      <c r="AG641" s="3"/>
      <c r="AH641" s="3"/>
    </row>
    <row r="642" spans="1:34" ht="63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668" t="s">
        <v>579</v>
      </c>
      <c r="Y642" s="458">
        <v>901</v>
      </c>
      <c r="Z642" s="480" t="s">
        <v>8</v>
      </c>
      <c r="AA642" s="480" t="s">
        <v>8</v>
      </c>
      <c r="AB642" s="551" t="s">
        <v>580</v>
      </c>
      <c r="AC642" s="460"/>
      <c r="AD642" s="686">
        <f t="shared" si="164"/>
        <v>1250.5</v>
      </c>
      <c r="AE642" s="643">
        <f t="shared" si="165"/>
        <v>1250.5</v>
      </c>
      <c r="AF642" s="654">
        <f t="shared" si="165"/>
        <v>1250.5</v>
      </c>
      <c r="AG642" s="3"/>
      <c r="AH642" s="3"/>
    </row>
    <row r="643" spans="1:34" ht="31.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668" t="s">
        <v>782</v>
      </c>
      <c r="Y643" s="458">
        <v>901</v>
      </c>
      <c r="Z643" s="459" t="s">
        <v>8</v>
      </c>
      <c r="AA643" s="459" t="s">
        <v>8</v>
      </c>
      <c r="AB643" s="551" t="s">
        <v>581</v>
      </c>
      <c r="AC643" s="460"/>
      <c r="AD643" s="686">
        <f t="shared" si="164"/>
        <v>1250.5</v>
      </c>
      <c r="AE643" s="643">
        <f t="shared" si="165"/>
        <v>1250.5</v>
      </c>
      <c r="AF643" s="654">
        <f t="shared" si="165"/>
        <v>1250.5</v>
      </c>
      <c r="AG643" s="3"/>
      <c r="AH643" s="3"/>
    </row>
    <row r="644" spans="1:34" ht="31.5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457" t="s">
        <v>60</v>
      </c>
      <c r="Y644" s="458">
        <v>901</v>
      </c>
      <c r="Z644" s="480" t="s">
        <v>8</v>
      </c>
      <c r="AA644" s="480" t="s">
        <v>8</v>
      </c>
      <c r="AB644" s="551" t="s">
        <v>581</v>
      </c>
      <c r="AC644" s="460">
        <v>600</v>
      </c>
      <c r="AD644" s="686">
        <f t="shared" si="164"/>
        <v>1250.5</v>
      </c>
      <c r="AE644" s="643">
        <f t="shared" si="165"/>
        <v>1250.5</v>
      </c>
      <c r="AF644" s="654">
        <f t="shared" si="165"/>
        <v>1250.5</v>
      </c>
      <c r="AG644" s="3"/>
      <c r="AH644" s="3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457" t="s">
        <v>61</v>
      </c>
      <c r="Y645" s="458">
        <v>901</v>
      </c>
      <c r="Z645" s="480" t="s">
        <v>8</v>
      </c>
      <c r="AA645" s="480" t="s">
        <v>8</v>
      </c>
      <c r="AB645" s="551" t="s">
        <v>581</v>
      </c>
      <c r="AC645" s="460">
        <v>610</v>
      </c>
      <c r="AD645" s="686">
        <v>1250.5</v>
      </c>
      <c r="AE645" s="643">
        <v>1250.5</v>
      </c>
      <c r="AF645" s="654">
        <v>1250.5</v>
      </c>
      <c r="AG645" s="3"/>
      <c r="AH645" s="3"/>
    </row>
    <row r="646" spans="1:34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457" t="s">
        <v>38</v>
      </c>
      <c r="Y646" s="458">
        <v>901</v>
      </c>
      <c r="Z646" s="459" t="s">
        <v>8</v>
      </c>
      <c r="AA646" s="459" t="s">
        <v>22</v>
      </c>
      <c r="AB646" s="549"/>
      <c r="AC646" s="460"/>
      <c r="AD646" s="686">
        <f>AD647+AD663+AD673</f>
        <v>30708.100000000002</v>
      </c>
      <c r="AE646" s="643">
        <f>AE647+AE663+AE673</f>
        <v>29969.100000000002</v>
      </c>
      <c r="AF646" s="654">
        <f>AF647+AF663+AF673</f>
        <v>30006.100000000002</v>
      </c>
      <c r="AG646" s="3"/>
      <c r="AH646" s="3"/>
    </row>
    <row r="647" spans="1:34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465" t="s">
        <v>262</v>
      </c>
      <c r="Y647" s="458">
        <v>901</v>
      </c>
      <c r="Z647" s="459" t="s">
        <v>8</v>
      </c>
      <c r="AA647" s="459" t="s">
        <v>22</v>
      </c>
      <c r="AB647" s="549" t="s">
        <v>100</v>
      </c>
      <c r="AC647" s="488"/>
      <c r="AD647" s="686">
        <f t="shared" ref="AD647:AF648" si="166">AD648</f>
        <v>25755.100000000002</v>
      </c>
      <c r="AE647" s="643">
        <f t="shared" si="166"/>
        <v>25755.100000000002</v>
      </c>
      <c r="AF647" s="654">
        <f t="shared" si="166"/>
        <v>25755.100000000002</v>
      </c>
      <c r="AG647" s="3"/>
      <c r="AH647" s="3"/>
    </row>
    <row r="648" spans="1:34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465" t="s">
        <v>48</v>
      </c>
      <c r="Y648" s="458" t="s">
        <v>414</v>
      </c>
      <c r="Z648" s="459" t="s">
        <v>8</v>
      </c>
      <c r="AA648" s="459" t="s">
        <v>22</v>
      </c>
      <c r="AB648" s="550" t="s">
        <v>483</v>
      </c>
      <c r="AC648" s="460"/>
      <c r="AD648" s="686">
        <f t="shared" si="166"/>
        <v>25755.100000000002</v>
      </c>
      <c r="AE648" s="643">
        <f t="shared" si="166"/>
        <v>25755.100000000002</v>
      </c>
      <c r="AF648" s="654">
        <f t="shared" si="166"/>
        <v>25755.100000000002</v>
      </c>
      <c r="AG648" s="3"/>
      <c r="AH648" s="3"/>
    </row>
    <row r="649" spans="1:34" ht="31.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465" t="s">
        <v>269</v>
      </c>
      <c r="Y649" s="458" t="s">
        <v>414</v>
      </c>
      <c r="Z649" s="459" t="s">
        <v>8</v>
      </c>
      <c r="AA649" s="459" t="s">
        <v>22</v>
      </c>
      <c r="AB649" s="550" t="s">
        <v>484</v>
      </c>
      <c r="AC649" s="460"/>
      <c r="AD649" s="686">
        <f>AD650+AD660</f>
        <v>25755.100000000002</v>
      </c>
      <c r="AE649" s="643">
        <f>AE650+AE660</f>
        <v>25755.100000000002</v>
      </c>
      <c r="AF649" s="654">
        <f>AF650+AF660</f>
        <v>25755.100000000002</v>
      </c>
      <c r="AG649" s="3"/>
      <c r="AH649" s="3"/>
    </row>
    <row r="650" spans="1:34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675" t="s">
        <v>205</v>
      </c>
      <c r="Y650" s="458" t="s">
        <v>414</v>
      </c>
      <c r="Z650" s="459" t="s">
        <v>8</v>
      </c>
      <c r="AA650" s="459" t="s">
        <v>22</v>
      </c>
      <c r="AB650" s="550" t="s">
        <v>485</v>
      </c>
      <c r="AC650" s="460"/>
      <c r="AD650" s="686">
        <f>AD651+AD654+AD657</f>
        <v>25567.200000000001</v>
      </c>
      <c r="AE650" s="643">
        <f>AE651+AE654+AE657</f>
        <v>25567.200000000001</v>
      </c>
      <c r="AF650" s="654">
        <f>AF651+AF654+AF657</f>
        <v>25567.200000000001</v>
      </c>
      <c r="AG650" s="3"/>
      <c r="AH650" s="3"/>
    </row>
    <row r="651" spans="1:34" ht="31.5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457" t="s">
        <v>206</v>
      </c>
      <c r="Y651" s="458" t="s">
        <v>414</v>
      </c>
      <c r="Z651" s="459" t="s">
        <v>8</v>
      </c>
      <c r="AA651" s="459" t="s">
        <v>22</v>
      </c>
      <c r="AB651" s="550" t="s">
        <v>486</v>
      </c>
      <c r="AC651" s="460"/>
      <c r="AD651" s="686">
        <f>AD652</f>
        <v>1485.2</v>
      </c>
      <c r="AE651" s="643">
        <f t="shared" ref="AE651:AF651" si="167">AE652</f>
        <v>1485.2</v>
      </c>
      <c r="AF651" s="654">
        <f t="shared" si="167"/>
        <v>1485.2</v>
      </c>
      <c r="AG651" s="3"/>
      <c r="AH651" s="3"/>
    </row>
    <row r="652" spans="1:34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457" t="s">
        <v>120</v>
      </c>
      <c r="Y652" s="458" t="s">
        <v>414</v>
      </c>
      <c r="Z652" s="459" t="s">
        <v>8</v>
      </c>
      <c r="AA652" s="459" t="s">
        <v>22</v>
      </c>
      <c r="AB652" s="550" t="s">
        <v>486</v>
      </c>
      <c r="AC652" s="460">
        <v>200</v>
      </c>
      <c r="AD652" s="686">
        <f>AD653</f>
        <v>1485.2</v>
      </c>
      <c r="AE652" s="643">
        <f>AE653</f>
        <v>1485.2</v>
      </c>
      <c r="AF652" s="654">
        <f>AF653</f>
        <v>1485.2</v>
      </c>
      <c r="AG652" s="3"/>
      <c r="AH652" s="3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457" t="s">
        <v>52</v>
      </c>
      <c r="Y653" s="458" t="s">
        <v>414</v>
      </c>
      <c r="Z653" s="459" t="s">
        <v>8</v>
      </c>
      <c r="AA653" s="459" t="s">
        <v>22</v>
      </c>
      <c r="AB653" s="550" t="s">
        <v>486</v>
      </c>
      <c r="AC653" s="460">
        <v>240</v>
      </c>
      <c r="AD653" s="686">
        <v>1485.2</v>
      </c>
      <c r="AE653" s="643">
        <v>1485.2</v>
      </c>
      <c r="AF653" s="654">
        <v>1485.2</v>
      </c>
      <c r="AG653" s="3"/>
      <c r="AH653" s="3"/>
    </row>
    <row r="654" spans="1:34" ht="31.5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457" t="s">
        <v>350</v>
      </c>
      <c r="Y654" s="458" t="s">
        <v>414</v>
      </c>
      <c r="Z654" s="459" t="s">
        <v>8</v>
      </c>
      <c r="AA654" s="459" t="s">
        <v>22</v>
      </c>
      <c r="AB654" s="550" t="s">
        <v>487</v>
      </c>
      <c r="AC654" s="460"/>
      <c r="AD654" s="686">
        <f t="shared" ref="AD654:AF655" si="168">AD655</f>
        <v>10616.6</v>
      </c>
      <c r="AE654" s="643">
        <f t="shared" si="168"/>
        <v>10616.6</v>
      </c>
      <c r="AF654" s="654">
        <f t="shared" si="168"/>
        <v>10616.6</v>
      </c>
      <c r="AG654" s="3"/>
      <c r="AH654" s="3"/>
    </row>
    <row r="655" spans="1:34" ht="47.2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457" t="s">
        <v>41</v>
      </c>
      <c r="Y655" s="458" t="s">
        <v>414</v>
      </c>
      <c r="Z655" s="459" t="s">
        <v>8</v>
      </c>
      <c r="AA655" s="459" t="s">
        <v>22</v>
      </c>
      <c r="AB655" s="550" t="s">
        <v>487</v>
      </c>
      <c r="AC655" s="460">
        <v>100</v>
      </c>
      <c r="AD655" s="686">
        <f t="shared" si="168"/>
        <v>10616.6</v>
      </c>
      <c r="AE655" s="643">
        <f t="shared" si="168"/>
        <v>10616.6</v>
      </c>
      <c r="AF655" s="654">
        <f t="shared" si="168"/>
        <v>10616.6</v>
      </c>
      <c r="AG655" s="3"/>
      <c r="AH655" s="3"/>
    </row>
    <row r="656" spans="1:34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457" t="s">
        <v>96</v>
      </c>
      <c r="Y656" s="458" t="s">
        <v>414</v>
      </c>
      <c r="Z656" s="459" t="s">
        <v>8</v>
      </c>
      <c r="AA656" s="459" t="s">
        <v>22</v>
      </c>
      <c r="AB656" s="550" t="s">
        <v>487</v>
      </c>
      <c r="AC656" s="460">
        <v>120</v>
      </c>
      <c r="AD656" s="686">
        <v>10616.6</v>
      </c>
      <c r="AE656" s="643">
        <v>10616.6</v>
      </c>
      <c r="AF656" s="654">
        <v>10616.6</v>
      </c>
      <c r="AG656" s="3"/>
      <c r="AH656" s="3"/>
    </row>
    <row r="657" spans="1:34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457" t="s">
        <v>270</v>
      </c>
      <c r="Y657" s="458" t="s">
        <v>414</v>
      </c>
      <c r="Z657" s="459" t="s">
        <v>8</v>
      </c>
      <c r="AA657" s="459" t="s">
        <v>22</v>
      </c>
      <c r="AB657" s="550" t="s">
        <v>488</v>
      </c>
      <c r="AC657" s="460"/>
      <c r="AD657" s="686">
        <f t="shared" ref="AD657:AF658" si="169">AD658</f>
        <v>13465.4</v>
      </c>
      <c r="AE657" s="643">
        <f t="shared" si="169"/>
        <v>13465.4</v>
      </c>
      <c r="AF657" s="654">
        <f t="shared" si="169"/>
        <v>13465.4</v>
      </c>
      <c r="AG657" s="3"/>
      <c r="AH657" s="3"/>
    </row>
    <row r="658" spans="1:34" ht="47.2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457" t="s">
        <v>41</v>
      </c>
      <c r="Y658" s="458" t="s">
        <v>414</v>
      </c>
      <c r="Z658" s="459" t="s">
        <v>8</v>
      </c>
      <c r="AA658" s="459" t="s">
        <v>22</v>
      </c>
      <c r="AB658" s="550" t="s">
        <v>488</v>
      </c>
      <c r="AC658" s="460">
        <v>100</v>
      </c>
      <c r="AD658" s="686">
        <f t="shared" si="169"/>
        <v>13465.4</v>
      </c>
      <c r="AE658" s="643">
        <f t="shared" si="169"/>
        <v>13465.4</v>
      </c>
      <c r="AF658" s="654">
        <f t="shared" si="169"/>
        <v>13465.4</v>
      </c>
      <c r="AG658" s="3"/>
      <c r="AH658" s="3"/>
    </row>
    <row r="659" spans="1:34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457" t="s">
        <v>96</v>
      </c>
      <c r="Y659" s="458" t="s">
        <v>414</v>
      </c>
      <c r="Z659" s="459" t="s">
        <v>8</v>
      </c>
      <c r="AA659" s="459" t="s">
        <v>22</v>
      </c>
      <c r="AB659" s="550" t="s">
        <v>488</v>
      </c>
      <c r="AC659" s="460">
        <v>120</v>
      </c>
      <c r="AD659" s="686">
        <v>13465.4</v>
      </c>
      <c r="AE659" s="643">
        <v>13465.4</v>
      </c>
      <c r="AF659" s="654">
        <v>13465.4</v>
      </c>
      <c r="AG659" s="3"/>
      <c r="AH659" s="3"/>
    </row>
    <row r="660" spans="1:34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457" t="s">
        <v>271</v>
      </c>
      <c r="Y660" s="458" t="s">
        <v>414</v>
      </c>
      <c r="Z660" s="459" t="s">
        <v>8</v>
      </c>
      <c r="AA660" s="459" t="s">
        <v>22</v>
      </c>
      <c r="AB660" s="550" t="s">
        <v>489</v>
      </c>
      <c r="AC660" s="460"/>
      <c r="AD660" s="686">
        <f t="shared" ref="AD660:AF661" si="170">AD661</f>
        <v>187.9</v>
      </c>
      <c r="AE660" s="643">
        <f t="shared" si="170"/>
        <v>187.9</v>
      </c>
      <c r="AF660" s="654">
        <f t="shared" si="170"/>
        <v>187.9</v>
      </c>
      <c r="AG660" s="3"/>
      <c r="AH660" s="3"/>
    </row>
    <row r="661" spans="1:34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457" t="s">
        <v>120</v>
      </c>
      <c r="Y661" s="458" t="s">
        <v>414</v>
      </c>
      <c r="Z661" s="459" t="s">
        <v>8</v>
      </c>
      <c r="AA661" s="459" t="s">
        <v>22</v>
      </c>
      <c r="AB661" s="550" t="s">
        <v>489</v>
      </c>
      <c r="AC661" s="460">
        <v>200</v>
      </c>
      <c r="AD661" s="686">
        <f t="shared" si="170"/>
        <v>187.9</v>
      </c>
      <c r="AE661" s="643">
        <f t="shared" si="170"/>
        <v>187.9</v>
      </c>
      <c r="AF661" s="654">
        <f t="shared" si="170"/>
        <v>187.9</v>
      </c>
      <c r="AG661" s="3"/>
      <c r="AH661" s="3"/>
    </row>
    <row r="662" spans="1:34" ht="31.5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457" t="s">
        <v>52</v>
      </c>
      <c r="Y662" s="458" t="s">
        <v>414</v>
      </c>
      <c r="Z662" s="459" t="s">
        <v>8</v>
      </c>
      <c r="AA662" s="459" t="s">
        <v>22</v>
      </c>
      <c r="AB662" s="550" t="s">
        <v>489</v>
      </c>
      <c r="AC662" s="460">
        <v>240</v>
      </c>
      <c r="AD662" s="686">
        <v>187.9</v>
      </c>
      <c r="AE662" s="643">
        <v>187.9</v>
      </c>
      <c r="AF662" s="654">
        <v>187.9</v>
      </c>
      <c r="AG662" s="3"/>
      <c r="AH662" s="3"/>
    </row>
    <row r="663" spans="1:34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463" t="s">
        <v>292</v>
      </c>
      <c r="Y663" s="458" t="s">
        <v>414</v>
      </c>
      <c r="Z663" s="459" t="s">
        <v>8</v>
      </c>
      <c r="AA663" s="459" t="s">
        <v>22</v>
      </c>
      <c r="AB663" s="550" t="s">
        <v>109</v>
      </c>
      <c r="AC663" s="460"/>
      <c r="AD663" s="686">
        <f t="shared" ref="AD663:AF665" si="171">AD664</f>
        <v>4006</v>
      </c>
      <c r="AE663" s="643">
        <f t="shared" si="171"/>
        <v>4214</v>
      </c>
      <c r="AF663" s="654">
        <f t="shared" si="171"/>
        <v>4251</v>
      </c>
      <c r="AG663" s="3"/>
      <c r="AH663" s="3"/>
    </row>
    <row r="664" spans="1:34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463" t="s">
        <v>296</v>
      </c>
      <c r="Y664" s="458" t="s">
        <v>414</v>
      </c>
      <c r="Z664" s="459" t="s">
        <v>8</v>
      </c>
      <c r="AA664" s="459" t="s">
        <v>22</v>
      </c>
      <c r="AB664" s="550" t="s">
        <v>110</v>
      </c>
      <c r="AC664" s="460"/>
      <c r="AD664" s="686">
        <f t="shared" si="171"/>
        <v>4006</v>
      </c>
      <c r="AE664" s="643">
        <f t="shared" si="171"/>
        <v>4214</v>
      </c>
      <c r="AF664" s="654">
        <f t="shared" si="171"/>
        <v>4251</v>
      </c>
      <c r="AG664" s="3"/>
      <c r="AH664" s="3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471" t="s">
        <v>514</v>
      </c>
      <c r="Y665" s="458" t="s">
        <v>414</v>
      </c>
      <c r="Z665" s="459" t="s">
        <v>8</v>
      </c>
      <c r="AA665" s="459" t="s">
        <v>22</v>
      </c>
      <c r="AB665" s="550" t="s">
        <v>503</v>
      </c>
      <c r="AC665" s="460"/>
      <c r="AD665" s="686">
        <f>AD666</f>
        <v>4006</v>
      </c>
      <c r="AE665" s="643">
        <f t="shared" si="171"/>
        <v>4214</v>
      </c>
      <c r="AF665" s="654">
        <f t="shared" si="171"/>
        <v>4251</v>
      </c>
      <c r="AG665" s="3"/>
      <c r="AH665" s="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71" t="s">
        <v>297</v>
      </c>
      <c r="Y666" s="458" t="s">
        <v>414</v>
      </c>
      <c r="Z666" s="459" t="s">
        <v>8</v>
      </c>
      <c r="AA666" s="459" t="s">
        <v>22</v>
      </c>
      <c r="AB666" s="550" t="s">
        <v>505</v>
      </c>
      <c r="AC666" s="460"/>
      <c r="AD666" s="686">
        <f>AD670+AD667</f>
        <v>4006</v>
      </c>
      <c r="AE666" s="643">
        <f>AE670+AE667</f>
        <v>4214</v>
      </c>
      <c r="AF666" s="654">
        <f>AF670+AF667</f>
        <v>4251</v>
      </c>
      <c r="AG666" s="3"/>
      <c r="AH666" s="3"/>
    </row>
    <row r="667" spans="1:34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71" t="s">
        <v>317</v>
      </c>
      <c r="Y667" s="458" t="s">
        <v>414</v>
      </c>
      <c r="Z667" s="459" t="s">
        <v>8</v>
      </c>
      <c r="AA667" s="459" t="s">
        <v>22</v>
      </c>
      <c r="AB667" s="550" t="s">
        <v>506</v>
      </c>
      <c r="AC667" s="460"/>
      <c r="AD667" s="686">
        <f t="shared" ref="AD667:AF668" si="172">AD668</f>
        <v>2056</v>
      </c>
      <c r="AE667" s="643">
        <f t="shared" si="172"/>
        <v>2144</v>
      </c>
      <c r="AF667" s="654">
        <f t="shared" si="172"/>
        <v>2171</v>
      </c>
      <c r="AG667" s="3"/>
      <c r="AH667" s="3"/>
    </row>
    <row r="668" spans="1:34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57" t="s">
        <v>60</v>
      </c>
      <c r="Y668" s="458" t="s">
        <v>414</v>
      </c>
      <c r="Z668" s="459" t="s">
        <v>8</v>
      </c>
      <c r="AA668" s="459" t="s">
        <v>22</v>
      </c>
      <c r="AB668" s="550" t="s">
        <v>506</v>
      </c>
      <c r="AC668" s="460">
        <v>600</v>
      </c>
      <c r="AD668" s="686">
        <f t="shared" si="172"/>
        <v>2056</v>
      </c>
      <c r="AE668" s="643">
        <f t="shared" si="172"/>
        <v>2144</v>
      </c>
      <c r="AF668" s="654">
        <f t="shared" si="172"/>
        <v>2171</v>
      </c>
      <c r="AG668" s="3"/>
      <c r="AH668" s="3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57" t="s">
        <v>61</v>
      </c>
      <c r="Y669" s="458" t="s">
        <v>414</v>
      </c>
      <c r="Z669" s="459" t="s">
        <v>8</v>
      </c>
      <c r="AA669" s="459" t="s">
        <v>22</v>
      </c>
      <c r="AB669" s="550" t="s">
        <v>506</v>
      </c>
      <c r="AC669" s="460">
        <v>610</v>
      </c>
      <c r="AD669" s="686">
        <f>711+1345</f>
        <v>2056</v>
      </c>
      <c r="AE669" s="643">
        <f>1415+729</f>
        <v>2144</v>
      </c>
      <c r="AF669" s="654">
        <f>742+1429</f>
        <v>2171</v>
      </c>
      <c r="AG669" s="3"/>
      <c r="AH669" s="3"/>
    </row>
    <row r="670" spans="1:34" ht="31.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57" t="s">
        <v>318</v>
      </c>
      <c r="Y670" s="458" t="s">
        <v>414</v>
      </c>
      <c r="Z670" s="459" t="s">
        <v>8</v>
      </c>
      <c r="AA670" s="459" t="s">
        <v>22</v>
      </c>
      <c r="AB670" s="550" t="s">
        <v>507</v>
      </c>
      <c r="AC670" s="460"/>
      <c r="AD670" s="686">
        <f t="shared" ref="AD670:AF671" si="173">AD671</f>
        <v>1950</v>
      </c>
      <c r="AE670" s="643">
        <f t="shared" si="173"/>
        <v>2070</v>
      </c>
      <c r="AF670" s="654">
        <f t="shared" si="173"/>
        <v>2080</v>
      </c>
      <c r="AG670" s="3"/>
      <c r="AH670" s="3"/>
    </row>
    <row r="671" spans="1:34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57" t="s">
        <v>60</v>
      </c>
      <c r="Y671" s="458" t="s">
        <v>414</v>
      </c>
      <c r="Z671" s="459" t="s">
        <v>8</v>
      </c>
      <c r="AA671" s="459" t="s">
        <v>22</v>
      </c>
      <c r="AB671" s="550" t="s">
        <v>507</v>
      </c>
      <c r="AC671" s="460">
        <v>600</v>
      </c>
      <c r="AD671" s="686">
        <f t="shared" si="173"/>
        <v>1950</v>
      </c>
      <c r="AE671" s="643">
        <f t="shared" si="173"/>
        <v>2070</v>
      </c>
      <c r="AF671" s="654">
        <f>AF672</f>
        <v>2080</v>
      </c>
      <c r="AG671" s="3"/>
      <c r="AH671" s="3"/>
    </row>
    <row r="672" spans="1:34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57" t="s">
        <v>61</v>
      </c>
      <c r="Y672" s="458" t="s">
        <v>414</v>
      </c>
      <c r="Z672" s="459" t="s">
        <v>8</v>
      </c>
      <c r="AA672" s="459" t="s">
        <v>22</v>
      </c>
      <c r="AB672" s="550" t="s">
        <v>507</v>
      </c>
      <c r="AC672" s="460">
        <v>610</v>
      </c>
      <c r="AD672" s="686">
        <v>1950</v>
      </c>
      <c r="AE672" s="643">
        <f>850+1220</f>
        <v>2070</v>
      </c>
      <c r="AF672" s="654">
        <f>850+1230</f>
        <v>2080</v>
      </c>
      <c r="AG672" s="3"/>
      <c r="AH672" s="3"/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463" t="s">
        <v>233</v>
      </c>
      <c r="Y673" s="458" t="s">
        <v>414</v>
      </c>
      <c r="Z673" s="459" t="s">
        <v>8</v>
      </c>
      <c r="AA673" s="459" t="s">
        <v>22</v>
      </c>
      <c r="AB673" s="550" t="s">
        <v>234</v>
      </c>
      <c r="AC673" s="582"/>
      <c r="AD673" s="686">
        <f t="shared" ref="AD673:AF677" si="174">AD674</f>
        <v>947</v>
      </c>
      <c r="AE673" s="643">
        <f t="shared" si="174"/>
        <v>0</v>
      </c>
      <c r="AF673" s="654">
        <f t="shared" si="174"/>
        <v>0</v>
      </c>
      <c r="AG673" s="3"/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63" t="s">
        <v>708</v>
      </c>
      <c r="Y674" s="458" t="s">
        <v>414</v>
      </c>
      <c r="Z674" s="459" t="s">
        <v>8</v>
      </c>
      <c r="AA674" s="459" t="s">
        <v>22</v>
      </c>
      <c r="AB674" s="550" t="s">
        <v>237</v>
      </c>
      <c r="AC674" s="582"/>
      <c r="AD674" s="686">
        <f t="shared" si="174"/>
        <v>947</v>
      </c>
      <c r="AE674" s="643">
        <f t="shared" si="174"/>
        <v>0</v>
      </c>
      <c r="AF674" s="654">
        <f t="shared" si="174"/>
        <v>0</v>
      </c>
      <c r="AG674" s="3"/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57" t="s">
        <v>707</v>
      </c>
      <c r="Y675" s="458" t="s">
        <v>414</v>
      </c>
      <c r="Z675" s="459" t="s">
        <v>8</v>
      </c>
      <c r="AA675" s="459" t="s">
        <v>22</v>
      </c>
      <c r="AB675" s="550" t="s">
        <v>706</v>
      </c>
      <c r="AC675" s="488"/>
      <c r="AD675" s="686">
        <f t="shared" si="174"/>
        <v>947</v>
      </c>
      <c r="AE675" s="643">
        <f t="shared" si="174"/>
        <v>0</v>
      </c>
      <c r="AF675" s="654">
        <f t="shared" si="174"/>
        <v>0</v>
      </c>
      <c r="AG675" s="3"/>
      <c r="AH675" s="3"/>
    </row>
    <row r="676" spans="1:34" ht="47.2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57" t="s">
        <v>704</v>
      </c>
      <c r="Y676" s="458" t="s">
        <v>414</v>
      </c>
      <c r="Z676" s="459" t="s">
        <v>8</v>
      </c>
      <c r="AA676" s="459" t="s">
        <v>22</v>
      </c>
      <c r="AB676" s="562" t="s">
        <v>705</v>
      </c>
      <c r="AC676" s="488"/>
      <c r="AD676" s="686">
        <f t="shared" si="174"/>
        <v>947</v>
      </c>
      <c r="AE676" s="643">
        <f t="shared" si="174"/>
        <v>0</v>
      </c>
      <c r="AF676" s="654">
        <f t="shared" si="174"/>
        <v>0</v>
      </c>
      <c r="AG676" s="3"/>
      <c r="AH676" s="3"/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57" t="s">
        <v>120</v>
      </c>
      <c r="Y677" s="458" t="s">
        <v>414</v>
      </c>
      <c r="Z677" s="459" t="s">
        <v>8</v>
      </c>
      <c r="AA677" s="459" t="s">
        <v>22</v>
      </c>
      <c r="AB677" s="562" t="s">
        <v>705</v>
      </c>
      <c r="AC677" s="488">
        <v>200</v>
      </c>
      <c r="AD677" s="686">
        <f t="shared" si="174"/>
        <v>947</v>
      </c>
      <c r="AE677" s="643">
        <f t="shared" si="174"/>
        <v>0</v>
      </c>
      <c r="AF677" s="654">
        <f t="shared" si="174"/>
        <v>0</v>
      </c>
      <c r="AG677" s="3"/>
      <c r="AH677" s="3"/>
    </row>
    <row r="678" spans="1:34" ht="31.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57" t="s">
        <v>52</v>
      </c>
      <c r="Y678" s="458" t="s">
        <v>414</v>
      </c>
      <c r="Z678" s="459" t="s">
        <v>8</v>
      </c>
      <c r="AA678" s="459" t="s">
        <v>22</v>
      </c>
      <c r="AB678" s="562" t="s">
        <v>705</v>
      </c>
      <c r="AC678" s="488">
        <v>240</v>
      </c>
      <c r="AD678" s="686">
        <v>947</v>
      </c>
      <c r="AE678" s="643">
        <v>0</v>
      </c>
      <c r="AF678" s="654">
        <v>0</v>
      </c>
      <c r="AG678" s="3"/>
      <c r="AH678" s="3"/>
    </row>
    <row r="679" spans="1:34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666" t="s">
        <v>94</v>
      </c>
      <c r="Y679" s="454" t="s">
        <v>414</v>
      </c>
      <c r="Z679" s="477" t="s">
        <v>36</v>
      </c>
      <c r="AA679" s="548"/>
      <c r="AB679" s="547"/>
      <c r="AC679" s="482"/>
      <c r="AD679" s="685">
        <f>AD680+AD687</f>
        <v>15888</v>
      </c>
      <c r="AE679" s="642">
        <f>AE680+AE687</f>
        <v>15888</v>
      </c>
      <c r="AF679" s="653">
        <f>AF680+AF687</f>
        <v>15888</v>
      </c>
      <c r="AG679" s="3"/>
      <c r="AH679" s="3"/>
    </row>
    <row r="680" spans="1:34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57" t="s">
        <v>55</v>
      </c>
      <c r="Y680" s="458" t="s">
        <v>414</v>
      </c>
      <c r="Z680" s="459">
        <v>10</v>
      </c>
      <c r="AA680" s="459" t="s">
        <v>29</v>
      </c>
      <c r="AB680" s="549"/>
      <c r="AC680" s="456"/>
      <c r="AD680" s="686">
        <f t="shared" ref="AD680:AF685" si="175">AD681</f>
        <v>982</v>
      </c>
      <c r="AE680" s="643">
        <f t="shared" si="175"/>
        <v>982</v>
      </c>
      <c r="AF680" s="654">
        <f t="shared" si="175"/>
        <v>982</v>
      </c>
      <c r="AG680" s="3"/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63" t="s">
        <v>292</v>
      </c>
      <c r="Y681" s="458" t="s">
        <v>414</v>
      </c>
      <c r="Z681" s="459">
        <v>10</v>
      </c>
      <c r="AA681" s="459" t="s">
        <v>29</v>
      </c>
      <c r="AB681" s="550" t="s">
        <v>109</v>
      </c>
      <c r="AC681" s="456"/>
      <c r="AD681" s="686">
        <f t="shared" si="175"/>
        <v>982</v>
      </c>
      <c r="AE681" s="643">
        <f t="shared" si="175"/>
        <v>982</v>
      </c>
      <c r="AF681" s="654">
        <f t="shared" si="175"/>
        <v>982</v>
      </c>
      <c r="AG681" s="3"/>
      <c r="AH681" s="3"/>
    </row>
    <row r="682" spans="1:34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63" t="s">
        <v>293</v>
      </c>
      <c r="Y682" s="458" t="s">
        <v>414</v>
      </c>
      <c r="Z682" s="459">
        <v>10</v>
      </c>
      <c r="AA682" s="459" t="s">
        <v>29</v>
      </c>
      <c r="AB682" s="550" t="s">
        <v>118</v>
      </c>
      <c r="AC682" s="456"/>
      <c r="AD682" s="686">
        <f t="shared" si="175"/>
        <v>982</v>
      </c>
      <c r="AE682" s="643">
        <f t="shared" si="175"/>
        <v>982</v>
      </c>
      <c r="AF682" s="654">
        <f t="shared" si="175"/>
        <v>982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63" t="s">
        <v>294</v>
      </c>
      <c r="Y683" s="458" t="s">
        <v>414</v>
      </c>
      <c r="Z683" s="459">
        <v>10</v>
      </c>
      <c r="AA683" s="459" t="s">
        <v>29</v>
      </c>
      <c r="AB683" s="550" t="s">
        <v>465</v>
      </c>
      <c r="AC683" s="456"/>
      <c r="AD683" s="686">
        <f t="shared" si="175"/>
        <v>982</v>
      </c>
      <c r="AE683" s="643">
        <f t="shared" si="175"/>
        <v>982</v>
      </c>
      <c r="AF683" s="654">
        <f t="shared" si="175"/>
        <v>982</v>
      </c>
      <c r="AG683" s="3"/>
      <c r="AH683" s="3"/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72" t="s">
        <v>295</v>
      </c>
      <c r="Y684" s="458" t="s">
        <v>414</v>
      </c>
      <c r="Z684" s="459">
        <v>10</v>
      </c>
      <c r="AA684" s="459" t="s">
        <v>29</v>
      </c>
      <c r="AB684" s="550" t="s">
        <v>464</v>
      </c>
      <c r="AC684" s="456"/>
      <c r="AD684" s="686">
        <f t="shared" si="175"/>
        <v>982</v>
      </c>
      <c r="AE684" s="643">
        <f t="shared" si="175"/>
        <v>982</v>
      </c>
      <c r="AF684" s="654">
        <f t="shared" si="175"/>
        <v>982</v>
      </c>
      <c r="AG684" s="3"/>
      <c r="AH684" s="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457" t="s">
        <v>97</v>
      </c>
      <c r="Y685" s="458" t="s">
        <v>414</v>
      </c>
      <c r="Z685" s="459">
        <v>10</v>
      </c>
      <c r="AA685" s="459" t="s">
        <v>29</v>
      </c>
      <c r="AB685" s="550" t="s">
        <v>464</v>
      </c>
      <c r="AC685" s="460">
        <v>300</v>
      </c>
      <c r="AD685" s="686">
        <f t="shared" si="175"/>
        <v>982</v>
      </c>
      <c r="AE685" s="643">
        <f t="shared" si="175"/>
        <v>982</v>
      </c>
      <c r="AF685" s="654">
        <f t="shared" si="175"/>
        <v>982</v>
      </c>
      <c r="AG685" s="3"/>
      <c r="AH685" s="3"/>
    </row>
    <row r="686" spans="1:34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457" t="s">
        <v>40</v>
      </c>
      <c r="Y686" s="458" t="s">
        <v>414</v>
      </c>
      <c r="Z686" s="459">
        <v>10</v>
      </c>
      <c r="AA686" s="459" t="s">
        <v>29</v>
      </c>
      <c r="AB686" s="550" t="s">
        <v>464</v>
      </c>
      <c r="AC686" s="460">
        <v>320</v>
      </c>
      <c r="AD686" s="686">
        <v>982</v>
      </c>
      <c r="AE686" s="643">
        <v>982</v>
      </c>
      <c r="AF686" s="654">
        <v>982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457" t="s">
        <v>31</v>
      </c>
      <c r="Y687" s="458" t="s">
        <v>414</v>
      </c>
      <c r="Z687" s="459">
        <v>10</v>
      </c>
      <c r="AA687" s="459" t="s">
        <v>49</v>
      </c>
      <c r="AB687" s="550"/>
      <c r="AC687" s="460"/>
      <c r="AD687" s="686">
        <f>AD688</f>
        <v>14906</v>
      </c>
      <c r="AE687" s="643">
        <f>AE688</f>
        <v>14906</v>
      </c>
      <c r="AF687" s="654">
        <f>AF688</f>
        <v>14906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465" t="s">
        <v>262</v>
      </c>
      <c r="Y688" s="458" t="s">
        <v>414</v>
      </c>
      <c r="Z688" s="459">
        <v>10</v>
      </c>
      <c r="AA688" s="459" t="s">
        <v>49</v>
      </c>
      <c r="AB688" s="549" t="s">
        <v>100</v>
      </c>
      <c r="AC688" s="460"/>
      <c r="AD688" s="686">
        <f t="shared" ref="AD688:AF690" si="176">AD689</f>
        <v>14906</v>
      </c>
      <c r="AE688" s="643">
        <f t="shared" si="176"/>
        <v>14906</v>
      </c>
      <c r="AF688" s="654">
        <f t="shared" si="176"/>
        <v>14906</v>
      </c>
      <c r="AG688" s="3"/>
      <c r="AH688" s="3"/>
    </row>
    <row r="689" spans="1:34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465" t="s">
        <v>516</v>
      </c>
      <c r="Y689" s="458" t="s">
        <v>414</v>
      </c>
      <c r="Z689" s="459">
        <v>10</v>
      </c>
      <c r="AA689" s="459" t="s">
        <v>49</v>
      </c>
      <c r="AB689" s="549" t="s">
        <v>117</v>
      </c>
      <c r="AC689" s="460"/>
      <c r="AD689" s="686">
        <f>AD690</f>
        <v>14906</v>
      </c>
      <c r="AE689" s="643">
        <f>AE690</f>
        <v>14906</v>
      </c>
      <c r="AF689" s="654">
        <f>AF690</f>
        <v>14906</v>
      </c>
      <c r="AG689" s="3"/>
      <c r="AH689" s="3"/>
    </row>
    <row r="690" spans="1:34" ht="31.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65" t="s">
        <v>266</v>
      </c>
      <c r="Y690" s="458" t="s">
        <v>414</v>
      </c>
      <c r="Z690" s="459">
        <v>10</v>
      </c>
      <c r="AA690" s="459" t="s">
        <v>49</v>
      </c>
      <c r="AB690" s="550" t="s">
        <v>447</v>
      </c>
      <c r="AC690" s="460"/>
      <c r="AD690" s="686">
        <f t="shared" si="176"/>
        <v>14906</v>
      </c>
      <c r="AE690" s="643">
        <f t="shared" si="176"/>
        <v>14906</v>
      </c>
      <c r="AF690" s="654">
        <f t="shared" si="176"/>
        <v>14906</v>
      </c>
      <c r="AG690" s="3"/>
      <c r="AH690" s="3"/>
    </row>
    <row r="691" spans="1:34" ht="47.2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675" t="s">
        <v>263</v>
      </c>
      <c r="Y691" s="458" t="s">
        <v>414</v>
      </c>
      <c r="Z691" s="459">
        <v>10</v>
      </c>
      <c r="AA691" s="459" t="s">
        <v>49</v>
      </c>
      <c r="AB691" s="550" t="s">
        <v>467</v>
      </c>
      <c r="AC691" s="460"/>
      <c r="AD691" s="686">
        <f>AD694+AD692+AD696</f>
        <v>14906</v>
      </c>
      <c r="AE691" s="643">
        <f>AE694+AE692+AE696</f>
        <v>14906</v>
      </c>
      <c r="AF691" s="654">
        <f>AF694+AF692+AF696</f>
        <v>14906</v>
      </c>
      <c r="AG691" s="3"/>
      <c r="AH691" s="3"/>
    </row>
    <row r="692" spans="1:34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457" t="s">
        <v>120</v>
      </c>
      <c r="Y692" s="458" t="s">
        <v>414</v>
      </c>
      <c r="Z692" s="459">
        <v>10</v>
      </c>
      <c r="AA692" s="459" t="s">
        <v>49</v>
      </c>
      <c r="AB692" s="550" t="s">
        <v>467</v>
      </c>
      <c r="AC692" s="460">
        <v>200</v>
      </c>
      <c r="AD692" s="686">
        <f>AD693</f>
        <v>139</v>
      </c>
      <c r="AE692" s="643">
        <f>AE693</f>
        <v>139</v>
      </c>
      <c r="AF692" s="654">
        <f>AF693</f>
        <v>139</v>
      </c>
      <c r="AG692" s="3"/>
      <c r="AH692" s="3"/>
    </row>
    <row r="693" spans="1:34" ht="31.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57" t="s">
        <v>52</v>
      </c>
      <c r="Y693" s="458" t="s">
        <v>414</v>
      </c>
      <c r="Z693" s="459">
        <v>10</v>
      </c>
      <c r="AA693" s="459" t="s">
        <v>49</v>
      </c>
      <c r="AB693" s="550" t="s">
        <v>467</v>
      </c>
      <c r="AC693" s="460">
        <v>240</v>
      </c>
      <c r="AD693" s="686">
        <v>139</v>
      </c>
      <c r="AE693" s="643">
        <v>139</v>
      </c>
      <c r="AF693" s="654">
        <v>139</v>
      </c>
      <c r="AG693" s="3"/>
      <c r="AH693" s="3"/>
    </row>
    <row r="694" spans="1:34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57" t="s">
        <v>97</v>
      </c>
      <c r="Y694" s="458" t="s">
        <v>414</v>
      </c>
      <c r="Z694" s="459">
        <v>10</v>
      </c>
      <c r="AA694" s="459" t="s">
        <v>49</v>
      </c>
      <c r="AB694" s="550" t="s">
        <v>467</v>
      </c>
      <c r="AC694" s="460">
        <v>300</v>
      </c>
      <c r="AD694" s="686">
        <f>AD695</f>
        <v>13941</v>
      </c>
      <c r="AE694" s="643">
        <f>AE695</f>
        <v>13941</v>
      </c>
      <c r="AF694" s="654">
        <f>AF695</f>
        <v>13941</v>
      </c>
      <c r="AG694" s="3"/>
      <c r="AH694" s="3"/>
    </row>
    <row r="695" spans="1:34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57" t="s">
        <v>131</v>
      </c>
      <c r="Y695" s="458" t="s">
        <v>414</v>
      </c>
      <c r="Z695" s="459">
        <v>10</v>
      </c>
      <c r="AA695" s="459" t="s">
        <v>49</v>
      </c>
      <c r="AB695" s="550" t="s">
        <v>467</v>
      </c>
      <c r="AC695" s="460">
        <v>310</v>
      </c>
      <c r="AD695" s="686">
        <v>13941</v>
      </c>
      <c r="AE695" s="643">
        <v>13941</v>
      </c>
      <c r="AF695" s="654">
        <v>13941</v>
      </c>
      <c r="AG695" s="3"/>
      <c r="AH695" s="3"/>
    </row>
    <row r="696" spans="1:34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57" t="s">
        <v>60</v>
      </c>
      <c r="Y696" s="458" t="s">
        <v>414</v>
      </c>
      <c r="Z696" s="459">
        <v>10</v>
      </c>
      <c r="AA696" s="459" t="s">
        <v>49</v>
      </c>
      <c r="AB696" s="550" t="s">
        <v>467</v>
      </c>
      <c r="AC696" s="460">
        <v>600</v>
      </c>
      <c r="AD696" s="686">
        <f>AD697</f>
        <v>826</v>
      </c>
      <c r="AE696" s="643">
        <f>AE697</f>
        <v>826</v>
      </c>
      <c r="AF696" s="654">
        <f>AF697</f>
        <v>826</v>
      </c>
      <c r="AG696" s="3"/>
      <c r="AH696" s="3"/>
    </row>
    <row r="697" spans="1:34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57" t="s">
        <v>61</v>
      </c>
      <c r="Y697" s="458" t="s">
        <v>414</v>
      </c>
      <c r="Z697" s="459">
        <v>10</v>
      </c>
      <c r="AA697" s="459" t="s">
        <v>49</v>
      </c>
      <c r="AB697" s="550" t="s">
        <v>467</v>
      </c>
      <c r="AC697" s="460">
        <v>610</v>
      </c>
      <c r="AD697" s="686">
        <v>826</v>
      </c>
      <c r="AE697" s="643">
        <v>826</v>
      </c>
      <c r="AF697" s="654">
        <v>826</v>
      </c>
      <c r="AG697" s="3"/>
      <c r="AH697" s="3"/>
    </row>
    <row r="698" spans="1:34" ht="32.25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666" t="s">
        <v>415</v>
      </c>
      <c r="Y698" s="454" t="s">
        <v>416</v>
      </c>
      <c r="Z698" s="493"/>
      <c r="AA698" s="493"/>
      <c r="AB698" s="555"/>
      <c r="AC698" s="489"/>
      <c r="AD698" s="685">
        <f>AD706+AD732+AD856+AD845+AD878+AD699</f>
        <v>2330950.2999999998</v>
      </c>
      <c r="AE698" s="642">
        <f>AE706+AE732+AE856+AE845+AE878+AE699</f>
        <v>690225.20000000007</v>
      </c>
      <c r="AF698" s="653">
        <f>AF706+AF732+AF856+AF845+AF878+AF699</f>
        <v>754263.9</v>
      </c>
      <c r="AG698" s="3"/>
      <c r="AH698" s="3"/>
    </row>
    <row r="699" spans="1:34" ht="18.75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666" t="s">
        <v>25</v>
      </c>
      <c r="Y699" s="454" t="s">
        <v>416</v>
      </c>
      <c r="Z699" s="455" t="s">
        <v>29</v>
      </c>
      <c r="AA699" s="493"/>
      <c r="AB699" s="555"/>
      <c r="AC699" s="489"/>
      <c r="AD699" s="686">
        <f t="shared" ref="AD699:AD704" si="177">AD700</f>
        <v>200</v>
      </c>
      <c r="AE699" s="643">
        <f t="shared" ref="AE699:AF699" si="178">AE700</f>
        <v>200</v>
      </c>
      <c r="AF699" s="654">
        <f t="shared" si="178"/>
        <v>200</v>
      </c>
      <c r="AG699" s="3"/>
      <c r="AH699" s="3"/>
    </row>
    <row r="700" spans="1:34" ht="18.75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463" t="s">
        <v>186</v>
      </c>
      <c r="Y700" s="458" t="s">
        <v>416</v>
      </c>
      <c r="Z700" s="459" t="s">
        <v>29</v>
      </c>
      <c r="AA700" s="459">
        <v>13</v>
      </c>
      <c r="AB700" s="550" t="s">
        <v>112</v>
      </c>
      <c r="AC700" s="489"/>
      <c r="AD700" s="686">
        <f t="shared" si="177"/>
        <v>200</v>
      </c>
      <c r="AE700" s="643">
        <f t="shared" ref="AE700:AF700" si="179">AE701</f>
        <v>200</v>
      </c>
      <c r="AF700" s="654">
        <f t="shared" si="179"/>
        <v>200</v>
      </c>
      <c r="AG700" s="3"/>
      <c r="AH700" s="3"/>
    </row>
    <row r="701" spans="1:34" ht="18.75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672" t="s">
        <v>530</v>
      </c>
      <c r="Y701" s="458" t="s">
        <v>416</v>
      </c>
      <c r="Z701" s="459" t="s">
        <v>29</v>
      </c>
      <c r="AA701" s="459">
        <v>13</v>
      </c>
      <c r="AB701" s="550" t="s">
        <v>113</v>
      </c>
      <c r="AC701" s="489"/>
      <c r="AD701" s="686">
        <f t="shared" si="177"/>
        <v>200</v>
      </c>
      <c r="AE701" s="643">
        <f t="shared" ref="AE701:AF701" si="180">AE702</f>
        <v>200</v>
      </c>
      <c r="AF701" s="654">
        <f t="shared" si="180"/>
        <v>200</v>
      </c>
      <c r="AG701" s="3"/>
      <c r="AH701" s="3"/>
    </row>
    <row r="702" spans="1:34" ht="32.25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72" t="s">
        <v>182</v>
      </c>
      <c r="Y702" s="458" t="s">
        <v>416</v>
      </c>
      <c r="Z702" s="459" t="s">
        <v>29</v>
      </c>
      <c r="AA702" s="459">
        <v>13</v>
      </c>
      <c r="AB702" s="550" t="s">
        <v>183</v>
      </c>
      <c r="AC702" s="489"/>
      <c r="AD702" s="686">
        <f t="shared" si="177"/>
        <v>200</v>
      </c>
      <c r="AE702" s="643">
        <f t="shared" ref="AE702:AF702" si="181">AE703</f>
        <v>200</v>
      </c>
      <c r="AF702" s="654">
        <f t="shared" si="181"/>
        <v>200</v>
      </c>
      <c r="AG702" s="3"/>
      <c r="AH702" s="3"/>
    </row>
    <row r="703" spans="1:34" ht="32.25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71" t="s">
        <v>780</v>
      </c>
      <c r="Y703" s="458" t="s">
        <v>416</v>
      </c>
      <c r="Z703" s="459" t="s">
        <v>29</v>
      </c>
      <c r="AA703" s="459">
        <v>13</v>
      </c>
      <c r="AB703" s="550" t="s">
        <v>185</v>
      </c>
      <c r="AC703" s="489"/>
      <c r="AD703" s="686">
        <f t="shared" si="177"/>
        <v>200</v>
      </c>
      <c r="AE703" s="643">
        <f t="shared" ref="AE703:AF703" si="182">AE704</f>
        <v>200</v>
      </c>
      <c r="AF703" s="654">
        <f t="shared" si="182"/>
        <v>200</v>
      </c>
      <c r="AG703" s="3"/>
      <c r="AH703" s="3"/>
    </row>
    <row r="704" spans="1:34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57" t="s">
        <v>120</v>
      </c>
      <c r="Y704" s="458" t="s">
        <v>416</v>
      </c>
      <c r="Z704" s="459" t="s">
        <v>29</v>
      </c>
      <c r="AA704" s="459">
        <v>13</v>
      </c>
      <c r="AB704" s="550" t="s">
        <v>185</v>
      </c>
      <c r="AC704" s="460">
        <v>200</v>
      </c>
      <c r="AD704" s="686">
        <f t="shared" si="177"/>
        <v>200</v>
      </c>
      <c r="AE704" s="643">
        <f t="shared" ref="AE704:AF704" si="183">AE705</f>
        <v>200</v>
      </c>
      <c r="AF704" s="654">
        <f t="shared" si="183"/>
        <v>200</v>
      </c>
      <c r="AG704" s="3"/>
      <c r="AH704" s="3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457" t="s">
        <v>52</v>
      </c>
      <c r="Y705" s="458" t="s">
        <v>416</v>
      </c>
      <c r="Z705" s="459" t="s">
        <v>29</v>
      </c>
      <c r="AA705" s="459">
        <v>13</v>
      </c>
      <c r="AB705" s="550" t="s">
        <v>185</v>
      </c>
      <c r="AC705" s="460">
        <v>240</v>
      </c>
      <c r="AD705" s="686">
        <v>200</v>
      </c>
      <c r="AE705" s="643">
        <v>200</v>
      </c>
      <c r="AF705" s="654">
        <v>200</v>
      </c>
      <c r="AG705" s="3"/>
      <c r="AH705" s="3"/>
    </row>
    <row r="706" spans="1:34" ht="18.75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666" t="s">
        <v>45</v>
      </c>
      <c r="Y706" s="454" t="s">
        <v>416</v>
      </c>
      <c r="Z706" s="477" t="s">
        <v>49</v>
      </c>
      <c r="AA706" s="560"/>
      <c r="AB706" s="561"/>
      <c r="AC706" s="490"/>
      <c r="AD706" s="685">
        <f>AD707+AD714</f>
        <v>42596</v>
      </c>
      <c r="AE706" s="642">
        <f>AE707+AE714</f>
        <v>64154</v>
      </c>
      <c r="AF706" s="653">
        <f>AF707+AF714</f>
        <v>67016</v>
      </c>
      <c r="AG706" s="3"/>
      <c r="AH706" s="3"/>
    </row>
    <row r="707" spans="1:34" ht="18.75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457" t="s">
        <v>15</v>
      </c>
      <c r="Y707" s="458" t="s">
        <v>416</v>
      </c>
      <c r="Z707" s="480" t="s">
        <v>49</v>
      </c>
      <c r="AA707" s="459" t="s">
        <v>5</v>
      </c>
      <c r="AB707" s="561"/>
      <c r="AC707" s="490"/>
      <c r="AD707" s="686">
        <f t="shared" ref="AD707:AF712" si="184">AD708</f>
        <v>919</v>
      </c>
      <c r="AE707" s="643">
        <f t="shared" si="184"/>
        <v>919</v>
      </c>
      <c r="AF707" s="654">
        <f t="shared" si="184"/>
        <v>919</v>
      </c>
      <c r="AG707" s="3"/>
      <c r="AH707" s="3"/>
    </row>
    <row r="708" spans="1:34" ht="18.75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65" t="s">
        <v>238</v>
      </c>
      <c r="Y708" s="458" t="s">
        <v>416</v>
      </c>
      <c r="Z708" s="480" t="s">
        <v>49</v>
      </c>
      <c r="AA708" s="459" t="s">
        <v>5</v>
      </c>
      <c r="AB708" s="550" t="s">
        <v>138</v>
      </c>
      <c r="AC708" s="490"/>
      <c r="AD708" s="686">
        <f t="shared" si="184"/>
        <v>919</v>
      </c>
      <c r="AE708" s="643">
        <f t="shared" si="184"/>
        <v>919</v>
      </c>
      <c r="AF708" s="654">
        <f t="shared" si="184"/>
        <v>919</v>
      </c>
      <c r="AG708" s="3"/>
      <c r="AH708" s="3"/>
    </row>
    <row r="709" spans="1:34" ht="31.5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669" t="s">
        <v>525</v>
      </c>
      <c r="Y709" s="458" t="s">
        <v>416</v>
      </c>
      <c r="Z709" s="480" t="s">
        <v>49</v>
      </c>
      <c r="AA709" s="459" t="s">
        <v>5</v>
      </c>
      <c r="AB709" s="550" t="s">
        <v>239</v>
      </c>
      <c r="AC709" s="490"/>
      <c r="AD709" s="686">
        <f t="shared" si="184"/>
        <v>919</v>
      </c>
      <c r="AE709" s="643">
        <f t="shared" si="184"/>
        <v>919</v>
      </c>
      <c r="AF709" s="654">
        <f t="shared" si="184"/>
        <v>919</v>
      </c>
      <c r="AG709" s="3"/>
      <c r="AH709" s="3"/>
    </row>
    <row r="710" spans="1:34" ht="18.75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465" t="s">
        <v>526</v>
      </c>
      <c r="Y710" s="458" t="s">
        <v>416</v>
      </c>
      <c r="Z710" s="480" t="s">
        <v>49</v>
      </c>
      <c r="AA710" s="459" t="s">
        <v>5</v>
      </c>
      <c r="AB710" s="550" t="s">
        <v>240</v>
      </c>
      <c r="AC710" s="490"/>
      <c r="AD710" s="686">
        <f t="shared" si="184"/>
        <v>919</v>
      </c>
      <c r="AE710" s="643">
        <f t="shared" si="184"/>
        <v>919</v>
      </c>
      <c r="AF710" s="654">
        <f t="shared" si="184"/>
        <v>919</v>
      </c>
      <c r="AG710" s="3"/>
      <c r="AH710" s="3"/>
    </row>
    <row r="711" spans="1:34" ht="31.5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465" t="s">
        <v>422</v>
      </c>
      <c r="Y711" s="458" t="s">
        <v>416</v>
      </c>
      <c r="Z711" s="480" t="s">
        <v>49</v>
      </c>
      <c r="AA711" s="459" t="s">
        <v>5</v>
      </c>
      <c r="AB711" s="550" t="s">
        <v>241</v>
      </c>
      <c r="AC711" s="460"/>
      <c r="AD711" s="686">
        <f>AD712</f>
        <v>919</v>
      </c>
      <c r="AE711" s="643">
        <f t="shared" si="184"/>
        <v>919</v>
      </c>
      <c r="AF711" s="654">
        <f t="shared" si="184"/>
        <v>919</v>
      </c>
      <c r="AG711" s="3"/>
      <c r="AH711" s="3"/>
    </row>
    <row r="712" spans="1:34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457" t="s">
        <v>120</v>
      </c>
      <c r="Y712" s="458" t="s">
        <v>416</v>
      </c>
      <c r="Z712" s="480" t="s">
        <v>49</v>
      </c>
      <c r="AA712" s="459" t="s">
        <v>5</v>
      </c>
      <c r="AB712" s="550" t="s">
        <v>241</v>
      </c>
      <c r="AC712" s="488">
        <v>200</v>
      </c>
      <c r="AD712" s="686">
        <f t="shared" si="184"/>
        <v>919</v>
      </c>
      <c r="AE712" s="643">
        <f t="shared" si="184"/>
        <v>919</v>
      </c>
      <c r="AF712" s="654">
        <f t="shared" si="184"/>
        <v>919</v>
      </c>
      <c r="AG712" s="3"/>
      <c r="AH712" s="3"/>
    </row>
    <row r="713" spans="1:34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457" t="s">
        <v>52</v>
      </c>
      <c r="Y713" s="458" t="s">
        <v>416</v>
      </c>
      <c r="Z713" s="480" t="s">
        <v>49</v>
      </c>
      <c r="AA713" s="459" t="s">
        <v>5</v>
      </c>
      <c r="AB713" s="550" t="s">
        <v>241</v>
      </c>
      <c r="AC713" s="460">
        <v>240</v>
      </c>
      <c r="AD713" s="686">
        <v>919</v>
      </c>
      <c r="AE713" s="643">
        <v>919</v>
      </c>
      <c r="AF713" s="654">
        <v>919</v>
      </c>
      <c r="AG713" s="3"/>
      <c r="AH713" s="3"/>
    </row>
    <row r="714" spans="1:34" ht="18.75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457" t="s">
        <v>93</v>
      </c>
      <c r="Y714" s="458" t="s">
        <v>416</v>
      </c>
      <c r="Z714" s="459" t="s">
        <v>49</v>
      </c>
      <c r="AA714" s="459" t="s">
        <v>22</v>
      </c>
      <c r="AB714" s="555"/>
      <c r="AC714" s="489"/>
      <c r="AD714" s="686">
        <f>AD715+AD726</f>
        <v>41677</v>
      </c>
      <c r="AE714" s="643">
        <f>AE715+AE726</f>
        <v>63235</v>
      </c>
      <c r="AF714" s="654">
        <f>AF715+AF726</f>
        <v>66097</v>
      </c>
      <c r="AG714" s="3"/>
      <c r="AH714" s="3"/>
    </row>
    <row r="715" spans="1:34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463" t="s">
        <v>226</v>
      </c>
      <c r="Y715" s="458" t="s">
        <v>416</v>
      </c>
      <c r="Z715" s="459" t="s">
        <v>49</v>
      </c>
      <c r="AA715" s="459" t="s">
        <v>22</v>
      </c>
      <c r="AB715" s="550" t="s">
        <v>227</v>
      </c>
      <c r="AC715" s="460"/>
      <c r="AD715" s="686">
        <f>AD716+AD721</f>
        <v>34389</v>
      </c>
      <c r="AE715" s="643">
        <f>AE716+AE721</f>
        <v>55655</v>
      </c>
      <c r="AF715" s="654">
        <f>AF716+AF721</f>
        <v>58214</v>
      </c>
      <c r="AG715" s="3"/>
      <c r="AH715" s="3"/>
    </row>
    <row r="716" spans="1:34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463" t="s">
        <v>231</v>
      </c>
      <c r="Y716" s="458" t="s">
        <v>416</v>
      </c>
      <c r="Z716" s="459" t="s">
        <v>49</v>
      </c>
      <c r="AA716" s="459" t="s">
        <v>22</v>
      </c>
      <c r="AB716" s="550" t="s">
        <v>232</v>
      </c>
      <c r="AC716" s="460"/>
      <c r="AD716" s="686">
        <f>AD717</f>
        <v>24903</v>
      </c>
      <c r="AE716" s="643">
        <f t="shared" ref="AE716:AF716" si="185">AE717</f>
        <v>39565</v>
      </c>
      <c r="AF716" s="654">
        <f t="shared" si="185"/>
        <v>41464</v>
      </c>
      <c r="AG716" s="3"/>
      <c r="AH716" s="3"/>
    </row>
    <row r="717" spans="1:34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457" t="s">
        <v>720</v>
      </c>
      <c r="Y717" s="458" t="s">
        <v>416</v>
      </c>
      <c r="Z717" s="459" t="s">
        <v>49</v>
      </c>
      <c r="AA717" s="459" t="s">
        <v>22</v>
      </c>
      <c r="AB717" s="550" t="s">
        <v>502</v>
      </c>
      <c r="AC717" s="460"/>
      <c r="AD717" s="686">
        <f>AD718</f>
        <v>24903</v>
      </c>
      <c r="AE717" s="643">
        <f t="shared" ref="AE717:AF719" si="186">AE718</f>
        <v>39565</v>
      </c>
      <c r="AF717" s="654">
        <f t="shared" si="186"/>
        <v>41464</v>
      </c>
      <c r="AG717" s="3"/>
      <c r="AH717" s="3"/>
    </row>
    <row r="718" spans="1:34" ht="31.5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457" t="s">
        <v>685</v>
      </c>
      <c r="Y718" s="458" t="s">
        <v>416</v>
      </c>
      <c r="Z718" s="459" t="s">
        <v>49</v>
      </c>
      <c r="AA718" s="459" t="s">
        <v>22</v>
      </c>
      <c r="AB718" s="550" t="s">
        <v>719</v>
      </c>
      <c r="AC718" s="460"/>
      <c r="AD718" s="686">
        <f>AD719</f>
        <v>24903</v>
      </c>
      <c r="AE718" s="643">
        <f t="shared" si="186"/>
        <v>39565</v>
      </c>
      <c r="AF718" s="654">
        <f t="shared" si="186"/>
        <v>41464</v>
      </c>
      <c r="AG718" s="3"/>
      <c r="AH718" s="3"/>
    </row>
    <row r="719" spans="1:34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457" t="s">
        <v>120</v>
      </c>
      <c r="Y719" s="458" t="s">
        <v>416</v>
      </c>
      <c r="Z719" s="478" t="s">
        <v>49</v>
      </c>
      <c r="AA719" s="478" t="s">
        <v>22</v>
      </c>
      <c r="AB719" s="550" t="s">
        <v>719</v>
      </c>
      <c r="AC719" s="460">
        <v>200</v>
      </c>
      <c r="AD719" s="686">
        <f>AD720</f>
        <v>24903</v>
      </c>
      <c r="AE719" s="643">
        <f t="shared" si="186"/>
        <v>39565</v>
      </c>
      <c r="AF719" s="654">
        <f t="shared" si="186"/>
        <v>41464</v>
      </c>
      <c r="AG719" s="3"/>
      <c r="AH719" s="3"/>
    </row>
    <row r="720" spans="1:34" ht="31.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457" t="s">
        <v>52</v>
      </c>
      <c r="Y720" s="458" t="s">
        <v>416</v>
      </c>
      <c r="Z720" s="478" t="s">
        <v>49</v>
      </c>
      <c r="AA720" s="478" t="s">
        <v>22</v>
      </c>
      <c r="AB720" s="550" t="s">
        <v>719</v>
      </c>
      <c r="AC720" s="460">
        <v>240</v>
      </c>
      <c r="AD720" s="686">
        <f>24903+6000-6000</f>
        <v>24903</v>
      </c>
      <c r="AE720" s="643">
        <f>26223+13342</f>
        <v>39565</v>
      </c>
      <c r="AF720" s="654">
        <f>27377+14087</f>
        <v>41464</v>
      </c>
      <c r="AG720" s="3"/>
      <c r="AH720" s="3"/>
    </row>
    <row r="721" spans="1:34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71" t="s">
        <v>715</v>
      </c>
      <c r="Y721" s="458" t="s">
        <v>416</v>
      </c>
      <c r="Z721" s="478" t="s">
        <v>49</v>
      </c>
      <c r="AA721" s="478" t="s">
        <v>22</v>
      </c>
      <c r="AB721" s="550" t="s">
        <v>714</v>
      </c>
      <c r="AC721" s="460"/>
      <c r="AD721" s="686">
        <f t="shared" ref="AD721:AF723" si="187">AD722</f>
        <v>9486</v>
      </c>
      <c r="AE721" s="643">
        <f t="shared" si="187"/>
        <v>16090</v>
      </c>
      <c r="AF721" s="654">
        <f t="shared" si="187"/>
        <v>16750</v>
      </c>
      <c r="AG721" s="3"/>
      <c r="AH721" s="3"/>
    </row>
    <row r="722" spans="1:34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457" t="s">
        <v>716</v>
      </c>
      <c r="Y722" s="458" t="s">
        <v>416</v>
      </c>
      <c r="Z722" s="478" t="s">
        <v>49</v>
      </c>
      <c r="AA722" s="478" t="s">
        <v>22</v>
      </c>
      <c r="AB722" s="550" t="s">
        <v>717</v>
      </c>
      <c r="AC722" s="460"/>
      <c r="AD722" s="686">
        <f t="shared" si="187"/>
        <v>9486</v>
      </c>
      <c r="AE722" s="643">
        <f t="shared" si="187"/>
        <v>16090</v>
      </c>
      <c r="AF722" s="654">
        <f t="shared" si="187"/>
        <v>16750</v>
      </c>
      <c r="AG722" s="3"/>
      <c r="AH722" s="3"/>
    </row>
    <row r="723" spans="1:34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57" t="s">
        <v>344</v>
      </c>
      <c r="Y723" s="458" t="s">
        <v>416</v>
      </c>
      <c r="Z723" s="478" t="s">
        <v>49</v>
      </c>
      <c r="AA723" s="478" t="s">
        <v>22</v>
      </c>
      <c r="AB723" s="550" t="s">
        <v>718</v>
      </c>
      <c r="AC723" s="460"/>
      <c r="AD723" s="686">
        <f>AD724</f>
        <v>9486</v>
      </c>
      <c r="AE723" s="643">
        <f t="shared" si="187"/>
        <v>16090</v>
      </c>
      <c r="AF723" s="654">
        <f t="shared" si="187"/>
        <v>16750</v>
      </c>
      <c r="AG723" s="3"/>
      <c r="AH723" s="3"/>
    </row>
    <row r="724" spans="1:34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457" t="s">
        <v>120</v>
      </c>
      <c r="Y724" s="458" t="s">
        <v>416</v>
      </c>
      <c r="Z724" s="478" t="s">
        <v>49</v>
      </c>
      <c r="AA724" s="478" t="s">
        <v>22</v>
      </c>
      <c r="AB724" s="550" t="s">
        <v>718</v>
      </c>
      <c r="AC724" s="460">
        <v>200</v>
      </c>
      <c r="AD724" s="686">
        <f t="shared" ref="AD724:AF724" si="188">AD725</f>
        <v>9486</v>
      </c>
      <c r="AE724" s="643">
        <f t="shared" si="188"/>
        <v>16090</v>
      </c>
      <c r="AF724" s="654">
        <f t="shared" si="188"/>
        <v>16750</v>
      </c>
      <c r="AG724" s="3"/>
      <c r="AH724" s="3"/>
    </row>
    <row r="725" spans="1:34" ht="31.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57" t="s">
        <v>52</v>
      </c>
      <c r="Y725" s="458" t="s">
        <v>416</v>
      </c>
      <c r="Z725" s="478" t="s">
        <v>49</v>
      </c>
      <c r="AA725" s="478" t="s">
        <v>22</v>
      </c>
      <c r="AB725" s="550" t="s">
        <v>718</v>
      </c>
      <c r="AC725" s="460">
        <v>240</v>
      </c>
      <c r="AD725" s="686">
        <f>15486-6000</f>
        <v>9486</v>
      </c>
      <c r="AE725" s="643">
        <v>16090</v>
      </c>
      <c r="AF725" s="654">
        <v>16750</v>
      </c>
      <c r="AG725" s="3"/>
      <c r="AH725" s="3"/>
    </row>
    <row r="726" spans="1:34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463" t="s">
        <v>242</v>
      </c>
      <c r="Y726" s="458" t="s">
        <v>416</v>
      </c>
      <c r="Z726" s="478" t="s">
        <v>49</v>
      </c>
      <c r="AA726" s="478" t="s">
        <v>22</v>
      </c>
      <c r="AB726" s="550" t="s">
        <v>243</v>
      </c>
      <c r="AC726" s="460"/>
      <c r="AD726" s="686">
        <f>AD727</f>
        <v>7288</v>
      </c>
      <c r="AE726" s="643">
        <f>AE727</f>
        <v>7580</v>
      </c>
      <c r="AF726" s="654">
        <f>AF727</f>
        <v>7883</v>
      </c>
      <c r="AG726" s="3"/>
      <c r="AH726" s="3"/>
    </row>
    <row r="727" spans="1:34" ht="31.5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672" t="s">
        <v>540</v>
      </c>
      <c r="Y727" s="458" t="s">
        <v>416</v>
      </c>
      <c r="Z727" s="478" t="s">
        <v>49</v>
      </c>
      <c r="AA727" s="478" t="s">
        <v>22</v>
      </c>
      <c r="AB727" s="550" t="s">
        <v>244</v>
      </c>
      <c r="AC727" s="479"/>
      <c r="AD727" s="686">
        <f>AD728</f>
        <v>7288</v>
      </c>
      <c r="AE727" s="643">
        <f t="shared" ref="AE727:AF728" si="189">AE728</f>
        <v>7580</v>
      </c>
      <c r="AF727" s="654">
        <f t="shared" si="189"/>
        <v>7883</v>
      </c>
      <c r="AG727" s="3"/>
      <c r="AH727" s="3"/>
    </row>
    <row r="728" spans="1:34" ht="31.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472" t="s">
        <v>541</v>
      </c>
      <c r="Y728" s="458" t="s">
        <v>416</v>
      </c>
      <c r="Z728" s="478" t="s">
        <v>49</v>
      </c>
      <c r="AA728" s="478" t="s">
        <v>22</v>
      </c>
      <c r="AB728" s="550" t="s">
        <v>245</v>
      </c>
      <c r="AC728" s="460"/>
      <c r="AD728" s="686">
        <f>AD729</f>
        <v>7288</v>
      </c>
      <c r="AE728" s="643">
        <f t="shared" si="189"/>
        <v>7580</v>
      </c>
      <c r="AF728" s="654">
        <f t="shared" si="189"/>
        <v>7883</v>
      </c>
      <c r="AG728" s="3"/>
      <c r="AH728" s="3"/>
    </row>
    <row r="729" spans="1:34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457" t="s">
        <v>441</v>
      </c>
      <c r="Y729" s="458" t="s">
        <v>416</v>
      </c>
      <c r="Z729" s="478" t="s">
        <v>49</v>
      </c>
      <c r="AA729" s="478" t="s">
        <v>22</v>
      </c>
      <c r="AB729" s="550" t="s">
        <v>712</v>
      </c>
      <c r="AC729" s="479"/>
      <c r="AD729" s="686">
        <f t="shared" ref="AD729:AF730" si="190">AD730</f>
        <v>7288</v>
      </c>
      <c r="AE729" s="643">
        <f t="shared" si="190"/>
        <v>7580</v>
      </c>
      <c r="AF729" s="654">
        <f t="shared" si="190"/>
        <v>7883</v>
      </c>
      <c r="AG729" s="3"/>
      <c r="AH729" s="3"/>
    </row>
    <row r="730" spans="1:34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57" t="s">
        <v>120</v>
      </c>
      <c r="Y730" s="458" t="s">
        <v>416</v>
      </c>
      <c r="Z730" s="478" t="s">
        <v>49</v>
      </c>
      <c r="AA730" s="478" t="s">
        <v>22</v>
      </c>
      <c r="AB730" s="550" t="s">
        <v>712</v>
      </c>
      <c r="AC730" s="479" t="s">
        <v>37</v>
      </c>
      <c r="AD730" s="686">
        <f t="shared" si="190"/>
        <v>7288</v>
      </c>
      <c r="AE730" s="643">
        <f t="shared" si="190"/>
        <v>7580</v>
      </c>
      <c r="AF730" s="654">
        <f t="shared" si="190"/>
        <v>7883</v>
      </c>
      <c r="AG730" s="3"/>
      <c r="AH730" s="3"/>
    </row>
    <row r="731" spans="1:34" ht="31.5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57" t="s">
        <v>52</v>
      </c>
      <c r="Y731" s="458" t="s">
        <v>416</v>
      </c>
      <c r="Z731" s="478" t="s">
        <v>49</v>
      </c>
      <c r="AA731" s="478" t="s">
        <v>22</v>
      </c>
      <c r="AB731" s="550" t="s">
        <v>712</v>
      </c>
      <c r="AC731" s="479" t="s">
        <v>65</v>
      </c>
      <c r="AD731" s="686">
        <v>7288</v>
      </c>
      <c r="AE731" s="643">
        <v>7580</v>
      </c>
      <c r="AF731" s="654">
        <v>7883</v>
      </c>
      <c r="AG731" s="3"/>
      <c r="AH731" s="3"/>
    </row>
    <row r="732" spans="1:34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666" t="s">
        <v>3</v>
      </c>
      <c r="Y732" s="454" t="s">
        <v>416</v>
      </c>
      <c r="Z732" s="477" t="s">
        <v>5</v>
      </c>
      <c r="AA732" s="477"/>
      <c r="AB732" s="547"/>
      <c r="AC732" s="482"/>
      <c r="AD732" s="685">
        <f>AD775+AD818+AD739+AD733</f>
        <v>1441029.8</v>
      </c>
      <c r="AE732" s="642">
        <f>AE775+AE818+AE739+AE733</f>
        <v>592119.30000000005</v>
      </c>
      <c r="AF732" s="653">
        <f>AF775+AF818+AF739+AF733</f>
        <v>655895.9</v>
      </c>
      <c r="AG732" s="3"/>
      <c r="AH732" s="3"/>
    </row>
    <row r="733" spans="1:34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277" t="s">
        <v>642</v>
      </c>
      <c r="Y733" s="458" t="s">
        <v>416</v>
      </c>
      <c r="Z733" s="459" t="s">
        <v>5</v>
      </c>
      <c r="AA733" s="459" t="s">
        <v>29</v>
      </c>
      <c r="AB733" s="550" t="s">
        <v>632</v>
      </c>
      <c r="AC733" s="479"/>
      <c r="AD733" s="686">
        <f>AD734</f>
        <v>3000</v>
      </c>
      <c r="AE733" s="643">
        <f t="shared" ref="AE733:AF736" si="191">AE734</f>
        <v>0</v>
      </c>
      <c r="AF733" s="654">
        <f t="shared" si="191"/>
        <v>0</v>
      </c>
      <c r="AG733" s="3"/>
      <c r="AH733" s="3"/>
    </row>
    <row r="734" spans="1:34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277" t="s">
        <v>735</v>
      </c>
      <c r="Y734" s="458" t="s">
        <v>416</v>
      </c>
      <c r="Z734" s="459" t="s">
        <v>5</v>
      </c>
      <c r="AA734" s="459" t="s">
        <v>29</v>
      </c>
      <c r="AB734" s="413" t="s">
        <v>736</v>
      </c>
      <c r="AC734" s="186"/>
      <c r="AD734" s="686">
        <f>AD735</f>
        <v>3000</v>
      </c>
      <c r="AE734" s="643">
        <f t="shared" si="191"/>
        <v>0</v>
      </c>
      <c r="AF734" s="654">
        <f t="shared" si="191"/>
        <v>0</v>
      </c>
      <c r="AG734" s="3"/>
      <c r="AH734" s="3"/>
    </row>
    <row r="735" spans="1:34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279" t="s">
        <v>737</v>
      </c>
      <c r="Y735" s="458" t="s">
        <v>416</v>
      </c>
      <c r="Z735" s="459" t="s">
        <v>5</v>
      </c>
      <c r="AA735" s="459" t="s">
        <v>29</v>
      </c>
      <c r="AB735" s="413" t="s">
        <v>738</v>
      </c>
      <c r="AC735" s="186"/>
      <c r="AD735" s="686">
        <f>AD736</f>
        <v>3000</v>
      </c>
      <c r="AE735" s="643">
        <f t="shared" si="191"/>
        <v>0</v>
      </c>
      <c r="AF735" s="654">
        <f t="shared" si="191"/>
        <v>0</v>
      </c>
      <c r="AG735" s="3"/>
      <c r="AH735" s="3"/>
    </row>
    <row r="736" spans="1:34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279" t="s">
        <v>739</v>
      </c>
      <c r="Y736" s="458" t="s">
        <v>416</v>
      </c>
      <c r="Z736" s="459" t="s">
        <v>5</v>
      </c>
      <c r="AA736" s="459" t="s">
        <v>29</v>
      </c>
      <c r="AB736" s="413" t="s">
        <v>740</v>
      </c>
      <c r="AC736" s="186"/>
      <c r="AD736" s="686">
        <f>AD737</f>
        <v>3000</v>
      </c>
      <c r="AE736" s="643">
        <f t="shared" si="191"/>
        <v>0</v>
      </c>
      <c r="AF736" s="654">
        <f t="shared" si="191"/>
        <v>0</v>
      </c>
      <c r="AG736" s="3"/>
      <c r="AH736" s="3"/>
    </row>
    <row r="737" spans="1:34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277" t="s">
        <v>120</v>
      </c>
      <c r="Y737" s="458" t="s">
        <v>416</v>
      </c>
      <c r="Z737" s="459" t="s">
        <v>5</v>
      </c>
      <c r="AA737" s="459" t="s">
        <v>29</v>
      </c>
      <c r="AB737" s="413" t="s">
        <v>740</v>
      </c>
      <c r="AC737" s="186" t="s">
        <v>37</v>
      </c>
      <c r="AD737" s="686">
        <f>AD738</f>
        <v>3000</v>
      </c>
      <c r="AE737" s="643">
        <f>AE738</f>
        <v>0</v>
      </c>
      <c r="AF737" s="654">
        <f>AF738</f>
        <v>0</v>
      </c>
      <c r="AG737" s="3"/>
      <c r="AH737" s="3"/>
    </row>
    <row r="738" spans="1:34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277" t="s">
        <v>52</v>
      </c>
      <c r="Y738" s="458" t="s">
        <v>416</v>
      </c>
      <c r="Z738" s="459" t="s">
        <v>5</v>
      </c>
      <c r="AA738" s="459" t="s">
        <v>29</v>
      </c>
      <c r="AB738" s="413" t="s">
        <v>740</v>
      </c>
      <c r="AC738" s="186" t="s">
        <v>65</v>
      </c>
      <c r="AD738" s="686">
        <v>3000</v>
      </c>
      <c r="AE738" s="643">
        <v>0</v>
      </c>
      <c r="AF738" s="654">
        <v>0</v>
      </c>
      <c r="AG738" s="3"/>
      <c r="AH738" s="3"/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457" t="s">
        <v>323</v>
      </c>
      <c r="Y739" s="458" t="s">
        <v>416</v>
      </c>
      <c r="Z739" s="459" t="s">
        <v>5</v>
      </c>
      <c r="AA739" s="459" t="s">
        <v>30</v>
      </c>
      <c r="AB739" s="483"/>
      <c r="AC739" s="479"/>
      <c r="AD739" s="686">
        <f>AD740+AD769</f>
        <v>913381</v>
      </c>
      <c r="AE739" s="643">
        <f>AE740+AE769</f>
        <v>392942.5</v>
      </c>
      <c r="AF739" s="654">
        <f>AF740+AF769</f>
        <v>240743.3</v>
      </c>
      <c r="AG739" s="3"/>
      <c r="AH739" s="3"/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57" t="s">
        <v>587</v>
      </c>
      <c r="Y740" s="458" t="s">
        <v>416</v>
      </c>
      <c r="Z740" s="459" t="s">
        <v>5</v>
      </c>
      <c r="AA740" s="459" t="s">
        <v>30</v>
      </c>
      <c r="AB740" s="550" t="s">
        <v>111</v>
      </c>
      <c r="AC740" s="479"/>
      <c r="AD740" s="686">
        <f>AD741+AD764</f>
        <v>912787.9</v>
      </c>
      <c r="AE740" s="643">
        <f>AE741+AE764</f>
        <v>392942.5</v>
      </c>
      <c r="AF740" s="654">
        <f>AF741+AF764</f>
        <v>240743.3</v>
      </c>
      <c r="AG740" s="3"/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57" t="s">
        <v>529</v>
      </c>
      <c r="Y741" s="458" t="s">
        <v>416</v>
      </c>
      <c r="Z741" s="459" t="s">
        <v>5</v>
      </c>
      <c r="AA741" s="459" t="s">
        <v>30</v>
      </c>
      <c r="AB741" s="550" t="s">
        <v>389</v>
      </c>
      <c r="AC741" s="479"/>
      <c r="AD741" s="686">
        <f>AD742+AD757</f>
        <v>896287.9</v>
      </c>
      <c r="AE741" s="643">
        <f>AE742+AE757</f>
        <v>392942.5</v>
      </c>
      <c r="AF741" s="654">
        <f>AF742+AF757</f>
        <v>240743.3</v>
      </c>
      <c r="AG741" s="3"/>
      <c r="AH741" s="3"/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457" t="s">
        <v>582</v>
      </c>
      <c r="Y742" s="458" t="s">
        <v>416</v>
      </c>
      <c r="Z742" s="459" t="s">
        <v>5</v>
      </c>
      <c r="AA742" s="459" t="s">
        <v>30</v>
      </c>
      <c r="AB742" s="563" t="s">
        <v>442</v>
      </c>
      <c r="AC742" s="479"/>
      <c r="AD742" s="686">
        <f>AD8000+AD754+AD744+AD747</f>
        <v>409779.7</v>
      </c>
      <c r="AE742" s="643">
        <f>AE8000+AE754+AE744+AE747</f>
        <v>392942.5</v>
      </c>
      <c r="AF742" s="654">
        <f>AF8000+AF754+AF744+AF747</f>
        <v>240743.3</v>
      </c>
      <c r="AG742" s="3"/>
      <c r="AH742" s="3"/>
    </row>
    <row r="743" spans="1:34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457" t="s">
        <v>549</v>
      </c>
      <c r="Y743" s="458" t="s">
        <v>416</v>
      </c>
      <c r="Z743" s="459" t="s">
        <v>5</v>
      </c>
      <c r="AA743" s="459" t="s">
        <v>30</v>
      </c>
      <c r="AB743" s="563" t="s">
        <v>652</v>
      </c>
      <c r="AC743" s="479"/>
      <c r="AD743" s="686">
        <f>AD744</f>
        <v>104507.79999999999</v>
      </c>
      <c r="AE743" s="643">
        <f t="shared" ref="AE743:AF743" si="192">AE744</f>
        <v>0</v>
      </c>
      <c r="AF743" s="654">
        <f t="shared" si="192"/>
        <v>0</v>
      </c>
      <c r="AG743" s="3"/>
      <c r="AH743" s="3"/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457" t="s">
        <v>726</v>
      </c>
      <c r="Y744" s="458" t="s">
        <v>416</v>
      </c>
      <c r="Z744" s="459" t="s">
        <v>5</v>
      </c>
      <c r="AA744" s="459" t="s">
        <v>30</v>
      </c>
      <c r="AB744" s="563" t="s">
        <v>725</v>
      </c>
      <c r="AC744" s="479"/>
      <c r="AD744" s="686">
        <f t="shared" ref="AD744:AF745" si="193">AD745</f>
        <v>104507.79999999999</v>
      </c>
      <c r="AE744" s="643">
        <f t="shared" si="193"/>
        <v>0</v>
      </c>
      <c r="AF744" s="654">
        <f t="shared" si="193"/>
        <v>0</v>
      </c>
      <c r="AG744" s="3"/>
      <c r="AH744" s="3"/>
    </row>
    <row r="745" spans="1:34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681" t="s">
        <v>417</v>
      </c>
      <c r="Y745" s="458" t="s">
        <v>416</v>
      </c>
      <c r="Z745" s="459" t="s">
        <v>5</v>
      </c>
      <c r="AA745" s="459" t="s">
        <v>30</v>
      </c>
      <c r="AB745" s="563" t="s">
        <v>725</v>
      </c>
      <c r="AC745" s="479" t="s">
        <v>154</v>
      </c>
      <c r="AD745" s="686">
        <f t="shared" si="193"/>
        <v>104507.79999999999</v>
      </c>
      <c r="AE745" s="643">
        <f t="shared" si="193"/>
        <v>0</v>
      </c>
      <c r="AF745" s="654">
        <f t="shared" si="193"/>
        <v>0</v>
      </c>
      <c r="AG745" s="3"/>
      <c r="AH745" s="3"/>
    </row>
    <row r="746" spans="1:34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457" t="s">
        <v>9</v>
      </c>
      <c r="Y746" s="458" t="s">
        <v>416</v>
      </c>
      <c r="Z746" s="459" t="s">
        <v>5</v>
      </c>
      <c r="AA746" s="459" t="s">
        <v>30</v>
      </c>
      <c r="AB746" s="563" t="s">
        <v>725</v>
      </c>
      <c r="AC746" s="479" t="s">
        <v>155</v>
      </c>
      <c r="AD746" s="686">
        <f>85487.4+19020.4</f>
        <v>104507.79999999999</v>
      </c>
      <c r="AE746" s="643">
        <v>0</v>
      </c>
      <c r="AF746" s="654">
        <v>0</v>
      </c>
      <c r="AG746" s="3"/>
      <c r="AH746" s="3"/>
    </row>
    <row r="747" spans="1:34" ht="31.5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457" t="s">
        <v>658</v>
      </c>
      <c r="Y747" s="458" t="s">
        <v>416</v>
      </c>
      <c r="Z747" s="459" t="s">
        <v>5</v>
      </c>
      <c r="AA747" s="459" t="s">
        <v>30</v>
      </c>
      <c r="AB747" s="563" t="s">
        <v>657</v>
      </c>
      <c r="AC747" s="479"/>
      <c r="AD747" s="686">
        <f>AD748+AD751</f>
        <v>0</v>
      </c>
      <c r="AE747" s="643">
        <f t="shared" ref="AE747:AF747" si="194">AE748+AE751</f>
        <v>172101.59999999998</v>
      </c>
      <c r="AF747" s="654">
        <f t="shared" si="194"/>
        <v>240743.3</v>
      </c>
      <c r="AG747" s="3"/>
      <c r="AH747" s="3"/>
    </row>
    <row r="748" spans="1:34" ht="47.2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457" t="s">
        <v>723</v>
      </c>
      <c r="Y748" s="458" t="s">
        <v>416</v>
      </c>
      <c r="Z748" s="459" t="s">
        <v>5</v>
      </c>
      <c r="AA748" s="459" t="s">
        <v>30</v>
      </c>
      <c r="AB748" s="563" t="s">
        <v>721</v>
      </c>
      <c r="AC748" s="479"/>
      <c r="AD748" s="686">
        <f>AD749</f>
        <v>0</v>
      </c>
      <c r="AE748" s="643">
        <f t="shared" ref="AE748:AF748" si="195">AE749</f>
        <v>51481.299999999996</v>
      </c>
      <c r="AF748" s="654">
        <f t="shared" si="195"/>
        <v>120123</v>
      </c>
      <c r="AG748" s="3"/>
      <c r="AH748" s="3"/>
    </row>
    <row r="749" spans="1:34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681" t="s">
        <v>417</v>
      </c>
      <c r="Y749" s="458" t="s">
        <v>416</v>
      </c>
      <c r="Z749" s="459" t="s">
        <v>5</v>
      </c>
      <c r="AA749" s="459" t="s">
        <v>30</v>
      </c>
      <c r="AB749" s="563" t="s">
        <v>721</v>
      </c>
      <c r="AC749" s="479" t="s">
        <v>154</v>
      </c>
      <c r="AD749" s="686">
        <f t="shared" ref="AD749:AF749" si="196">AD750</f>
        <v>0</v>
      </c>
      <c r="AE749" s="643">
        <f t="shared" si="196"/>
        <v>51481.299999999996</v>
      </c>
      <c r="AF749" s="654">
        <f t="shared" si="196"/>
        <v>120123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457" t="s">
        <v>9</v>
      </c>
      <c r="Y750" s="458" t="s">
        <v>416</v>
      </c>
      <c r="Z750" s="459" t="s">
        <v>5</v>
      </c>
      <c r="AA750" s="459" t="s">
        <v>30</v>
      </c>
      <c r="AB750" s="563" t="s">
        <v>721</v>
      </c>
      <c r="AC750" s="479" t="s">
        <v>155</v>
      </c>
      <c r="AD750" s="686">
        <v>0</v>
      </c>
      <c r="AE750" s="643">
        <f>9369.6+42111.7</f>
        <v>51481.299999999996</v>
      </c>
      <c r="AF750" s="654">
        <f>21862.4+98260.6</f>
        <v>120123</v>
      </c>
      <c r="AG750" s="3"/>
      <c r="AH750" s="3"/>
    </row>
    <row r="751" spans="1:34" ht="47.2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57" t="s">
        <v>724</v>
      </c>
      <c r="Y751" s="458" t="s">
        <v>416</v>
      </c>
      <c r="Z751" s="459" t="s">
        <v>5</v>
      </c>
      <c r="AA751" s="459" t="s">
        <v>30</v>
      </c>
      <c r="AB751" s="563" t="s">
        <v>722</v>
      </c>
      <c r="AC751" s="479"/>
      <c r="AD751" s="686">
        <f>AD752</f>
        <v>0</v>
      </c>
      <c r="AE751" s="643">
        <f t="shared" ref="AE751:AF752" si="197">AE752</f>
        <v>120620.29999999999</v>
      </c>
      <c r="AF751" s="654">
        <f t="shared" si="197"/>
        <v>120620.29999999999</v>
      </c>
      <c r="AG751" s="3"/>
      <c r="AH751" s="3"/>
    </row>
    <row r="752" spans="1:34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681" t="s">
        <v>417</v>
      </c>
      <c r="Y752" s="458" t="s">
        <v>416</v>
      </c>
      <c r="Z752" s="459" t="s">
        <v>5</v>
      </c>
      <c r="AA752" s="459" t="s">
        <v>30</v>
      </c>
      <c r="AB752" s="563" t="s">
        <v>722</v>
      </c>
      <c r="AC752" s="479" t="s">
        <v>154</v>
      </c>
      <c r="AD752" s="686">
        <f>AD753</f>
        <v>0</v>
      </c>
      <c r="AE752" s="643">
        <f t="shared" si="197"/>
        <v>120620.29999999999</v>
      </c>
      <c r="AF752" s="654">
        <f t="shared" si="197"/>
        <v>120620.29999999999</v>
      </c>
      <c r="AG752" s="3"/>
      <c r="AH752" s="3"/>
    </row>
    <row r="753" spans="1:34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57" t="s">
        <v>9</v>
      </c>
      <c r="Y753" s="458" t="s">
        <v>416</v>
      </c>
      <c r="Z753" s="459" t="s">
        <v>5</v>
      </c>
      <c r="AA753" s="459" t="s">
        <v>30</v>
      </c>
      <c r="AB753" s="563" t="s">
        <v>722</v>
      </c>
      <c r="AC753" s="479" t="s">
        <v>155</v>
      </c>
      <c r="AD753" s="686">
        <v>0</v>
      </c>
      <c r="AE753" s="643">
        <f>98667.4+21952.9</f>
        <v>120620.29999999999</v>
      </c>
      <c r="AF753" s="654">
        <f>98667.4+21952.9</f>
        <v>120620.29999999999</v>
      </c>
      <c r="AG753" s="3"/>
      <c r="AH753" s="3"/>
    </row>
    <row r="754" spans="1:34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57" t="s">
        <v>640</v>
      </c>
      <c r="Y754" s="458" t="s">
        <v>416</v>
      </c>
      <c r="Z754" s="459" t="s">
        <v>5</v>
      </c>
      <c r="AA754" s="459" t="s">
        <v>30</v>
      </c>
      <c r="AB754" s="563" t="s">
        <v>650</v>
      </c>
      <c r="AC754" s="479"/>
      <c r="AD754" s="686">
        <f t="shared" ref="AD754:AF755" si="198">AD755</f>
        <v>305271.90000000002</v>
      </c>
      <c r="AE754" s="643">
        <f t="shared" si="198"/>
        <v>220840.9</v>
      </c>
      <c r="AF754" s="654">
        <f t="shared" si="198"/>
        <v>0</v>
      </c>
      <c r="AG754" s="3"/>
      <c r="AH754" s="3"/>
    </row>
    <row r="755" spans="1:34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57" t="s">
        <v>120</v>
      </c>
      <c r="Y755" s="458" t="s">
        <v>416</v>
      </c>
      <c r="Z755" s="459" t="s">
        <v>5</v>
      </c>
      <c r="AA755" s="459" t="s">
        <v>30</v>
      </c>
      <c r="AB755" s="563" t="s">
        <v>650</v>
      </c>
      <c r="AC755" s="479" t="s">
        <v>37</v>
      </c>
      <c r="AD755" s="686">
        <f t="shared" si="198"/>
        <v>305271.90000000002</v>
      </c>
      <c r="AE755" s="643">
        <f t="shared" si="198"/>
        <v>220840.9</v>
      </c>
      <c r="AF755" s="654">
        <f t="shared" si="198"/>
        <v>0</v>
      </c>
      <c r="AG755" s="3"/>
      <c r="AH755" s="3"/>
    </row>
    <row r="756" spans="1:34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57" t="s">
        <v>52</v>
      </c>
      <c r="Y756" s="458" t="s">
        <v>416</v>
      </c>
      <c r="Z756" s="459" t="s">
        <v>5</v>
      </c>
      <c r="AA756" s="459" t="s">
        <v>30</v>
      </c>
      <c r="AB756" s="563" t="s">
        <v>650</v>
      </c>
      <c r="AC756" s="479" t="s">
        <v>65</v>
      </c>
      <c r="AD756" s="686">
        <f>249712.4+55559.5</f>
        <v>305271.90000000002</v>
      </c>
      <c r="AE756" s="644">
        <f>180647.8+40193.1</f>
        <v>220840.9</v>
      </c>
      <c r="AF756" s="657">
        <v>0</v>
      </c>
      <c r="AG756" s="3"/>
      <c r="AH756" s="3"/>
    </row>
    <row r="757" spans="1:34" ht="47.2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57" t="s">
        <v>732</v>
      </c>
      <c r="Y757" s="458" t="s">
        <v>416</v>
      </c>
      <c r="Z757" s="459" t="s">
        <v>5</v>
      </c>
      <c r="AA757" s="459" t="s">
        <v>30</v>
      </c>
      <c r="AB757" s="550" t="s">
        <v>627</v>
      </c>
      <c r="AC757" s="479"/>
      <c r="AD757" s="686">
        <f>AD761+AD758</f>
        <v>486508.2</v>
      </c>
      <c r="AE757" s="643">
        <f t="shared" ref="AE757:AF757" si="199">AE761</f>
        <v>0</v>
      </c>
      <c r="AF757" s="654">
        <f t="shared" si="199"/>
        <v>0</v>
      </c>
      <c r="AG757" s="3"/>
      <c r="AH757" s="3"/>
    </row>
    <row r="758" spans="1:34" ht="33.7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57" t="s">
        <v>792</v>
      </c>
      <c r="Y758" s="458" t="s">
        <v>416</v>
      </c>
      <c r="Z758" s="459" t="s">
        <v>5</v>
      </c>
      <c r="AA758" s="459" t="s">
        <v>30</v>
      </c>
      <c r="AB758" s="550" t="s">
        <v>791</v>
      </c>
      <c r="AC758" s="479"/>
      <c r="AD758" s="686">
        <f>AD759</f>
        <v>1500</v>
      </c>
      <c r="AE758" s="643">
        <f t="shared" ref="AE758:AF759" si="200">AE759</f>
        <v>0</v>
      </c>
      <c r="AF758" s="654">
        <f t="shared" si="200"/>
        <v>0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57" t="s">
        <v>120</v>
      </c>
      <c r="Y759" s="458" t="s">
        <v>416</v>
      </c>
      <c r="Z759" s="459" t="s">
        <v>5</v>
      </c>
      <c r="AA759" s="459" t="s">
        <v>30</v>
      </c>
      <c r="AB759" s="550" t="s">
        <v>791</v>
      </c>
      <c r="AC759" s="479" t="s">
        <v>37</v>
      </c>
      <c r="AD759" s="686">
        <f>AD760</f>
        <v>1500</v>
      </c>
      <c r="AE759" s="643">
        <f t="shared" si="200"/>
        <v>0</v>
      </c>
      <c r="AF759" s="654">
        <f t="shared" si="200"/>
        <v>0</v>
      </c>
      <c r="AG759" s="3"/>
      <c r="AH759" s="3"/>
    </row>
    <row r="760" spans="1:34" ht="31.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57" t="s">
        <v>52</v>
      </c>
      <c r="Y760" s="458" t="s">
        <v>416</v>
      </c>
      <c r="Z760" s="459" t="s">
        <v>5</v>
      </c>
      <c r="AA760" s="459" t="s">
        <v>30</v>
      </c>
      <c r="AB760" s="550" t="s">
        <v>791</v>
      </c>
      <c r="AC760" s="479" t="s">
        <v>65</v>
      </c>
      <c r="AD760" s="686">
        <v>1500</v>
      </c>
      <c r="AE760" s="643">
        <v>0</v>
      </c>
      <c r="AF760" s="654">
        <v>0</v>
      </c>
      <c r="AG760" s="3"/>
      <c r="AH760" s="3"/>
    </row>
    <row r="761" spans="1:34" ht="31.5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57" t="s">
        <v>641</v>
      </c>
      <c r="Y761" s="458" t="s">
        <v>416</v>
      </c>
      <c r="Z761" s="459" t="s">
        <v>5</v>
      </c>
      <c r="AA761" s="459" t="s">
        <v>30</v>
      </c>
      <c r="AB761" s="563" t="s">
        <v>651</v>
      </c>
      <c r="AC761" s="479"/>
      <c r="AD761" s="686">
        <f t="shared" ref="AD761:AF762" si="201">AD762</f>
        <v>485008.2</v>
      </c>
      <c r="AE761" s="643">
        <f t="shared" si="201"/>
        <v>0</v>
      </c>
      <c r="AF761" s="654">
        <f t="shared" si="201"/>
        <v>0</v>
      </c>
      <c r="AG761" s="3"/>
      <c r="AH761" s="3"/>
    </row>
    <row r="762" spans="1:34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57" t="s">
        <v>120</v>
      </c>
      <c r="Y762" s="458" t="s">
        <v>416</v>
      </c>
      <c r="Z762" s="459" t="s">
        <v>5</v>
      </c>
      <c r="AA762" s="459" t="s">
        <v>30</v>
      </c>
      <c r="AB762" s="563" t="s">
        <v>651</v>
      </c>
      <c r="AC762" s="479" t="s">
        <v>37</v>
      </c>
      <c r="AD762" s="686">
        <f t="shared" si="201"/>
        <v>485008.2</v>
      </c>
      <c r="AE762" s="643">
        <f t="shared" si="201"/>
        <v>0</v>
      </c>
      <c r="AF762" s="654">
        <f t="shared" si="201"/>
        <v>0</v>
      </c>
      <c r="AG762" s="3"/>
      <c r="AH762" s="3"/>
    </row>
    <row r="763" spans="1:34" ht="31.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57" t="s">
        <v>52</v>
      </c>
      <c r="Y763" s="458" t="s">
        <v>416</v>
      </c>
      <c r="Z763" s="459" t="s">
        <v>5</v>
      </c>
      <c r="AA763" s="459" t="s">
        <v>30</v>
      </c>
      <c r="AB763" s="563" t="s">
        <v>651</v>
      </c>
      <c r="AC763" s="479" t="s">
        <v>65</v>
      </c>
      <c r="AD763" s="686">
        <f>396736.7+88271.5</f>
        <v>485008.2</v>
      </c>
      <c r="AE763" s="643"/>
      <c r="AF763" s="654"/>
      <c r="AG763" s="3"/>
      <c r="AH763" s="3"/>
    </row>
    <row r="764" spans="1:34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57" t="s">
        <v>669</v>
      </c>
      <c r="Y764" s="458" t="s">
        <v>416</v>
      </c>
      <c r="Z764" s="459" t="s">
        <v>5</v>
      </c>
      <c r="AA764" s="459" t="s">
        <v>30</v>
      </c>
      <c r="AB764" s="550" t="s">
        <v>670</v>
      </c>
      <c r="AC764" s="479"/>
      <c r="AD764" s="686">
        <f>AD765</f>
        <v>16500</v>
      </c>
      <c r="AE764" s="643">
        <f t="shared" ref="AE764:AF764" si="202">AE765</f>
        <v>0</v>
      </c>
      <c r="AF764" s="654">
        <f t="shared" si="202"/>
        <v>0</v>
      </c>
      <c r="AG764" s="3"/>
      <c r="AH764" s="3"/>
    </row>
    <row r="765" spans="1:34" ht="31.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57" t="s">
        <v>672</v>
      </c>
      <c r="Y765" s="458" t="s">
        <v>416</v>
      </c>
      <c r="Z765" s="459" t="s">
        <v>5</v>
      </c>
      <c r="AA765" s="459" t="s">
        <v>30</v>
      </c>
      <c r="AB765" s="550" t="s">
        <v>671</v>
      </c>
      <c r="AC765" s="479"/>
      <c r="AD765" s="686">
        <f>AD766</f>
        <v>16500</v>
      </c>
      <c r="AE765" s="643">
        <f t="shared" ref="AE765:AF767" si="203">AE766</f>
        <v>0</v>
      </c>
      <c r="AF765" s="654">
        <f t="shared" si="203"/>
        <v>0</v>
      </c>
      <c r="AG765" s="3"/>
      <c r="AH765" s="3"/>
    </row>
    <row r="766" spans="1:34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57" t="s">
        <v>673</v>
      </c>
      <c r="Y766" s="458" t="s">
        <v>416</v>
      </c>
      <c r="Z766" s="459" t="s">
        <v>5</v>
      </c>
      <c r="AA766" s="459" t="s">
        <v>30</v>
      </c>
      <c r="AB766" s="550" t="s">
        <v>674</v>
      </c>
      <c r="AC766" s="479"/>
      <c r="AD766" s="686">
        <f>AD767</f>
        <v>16500</v>
      </c>
      <c r="AE766" s="643">
        <f t="shared" si="203"/>
        <v>0</v>
      </c>
      <c r="AF766" s="654">
        <f t="shared" si="203"/>
        <v>0</v>
      </c>
      <c r="AG766" s="3"/>
      <c r="AH766" s="3"/>
    </row>
    <row r="767" spans="1:34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57" t="s">
        <v>120</v>
      </c>
      <c r="Y767" s="458" t="s">
        <v>416</v>
      </c>
      <c r="Z767" s="459" t="s">
        <v>5</v>
      </c>
      <c r="AA767" s="459" t="s">
        <v>30</v>
      </c>
      <c r="AB767" s="550" t="s">
        <v>674</v>
      </c>
      <c r="AC767" s="186" t="s">
        <v>37</v>
      </c>
      <c r="AD767" s="686">
        <f>AD768</f>
        <v>16500</v>
      </c>
      <c r="AE767" s="643">
        <f t="shared" si="203"/>
        <v>0</v>
      </c>
      <c r="AF767" s="654">
        <f t="shared" si="203"/>
        <v>0</v>
      </c>
      <c r="AG767" s="3"/>
      <c r="AH767" s="3"/>
    </row>
    <row r="768" spans="1:34" ht="31.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57" t="s">
        <v>52</v>
      </c>
      <c r="Y768" s="458" t="s">
        <v>416</v>
      </c>
      <c r="Z768" s="459" t="s">
        <v>5</v>
      </c>
      <c r="AA768" s="459" t="s">
        <v>30</v>
      </c>
      <c r="AB768" s="550" t="s">
        <v>674</v>
      </c>
      <c r="AC768" s="186" t="s">
        <v>65</v>
      </c>
      <c r="AD768" s="686">
        <v>16500</v>
      </c>
      <c r="AE768" s="643">
        <v>0</v>
      </c>
      <c r="AF768" s="654">
        <v>0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63" t="s">
        <v>242</v>
      </c>
      <c r="Y769" s="458" t="s">
        <v>416</v>
      </c>
      <c r="Z769" s="459" t="s">
        <v>5</v>
      </c>
      <c r="AA769" s="459" t="s">
        <v>30</v>
      </c>
      <c r="AB769" s="550" t="s">
        <v>243</v>
      </c>
      <c r="AC769" s="479"/>
      <c r="AD769" s="686">
        <f>AD770</f>
        <v>593.1</v>
      </c>
      <c r="AE769" s="643">
        <f t="shared" ref="AE769:AF773" si="204">AE770</f>
        <v>0</v>
      </c>
      <c r="AF769" s="654">
        <f t="shared" si="204"/>
        <v>0</v>
      </c>
      <c r="AG769" s="3"/>
      <c r="AH769" s="3"/>
    </row>
    <row r="770" spans="1:34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63" t="s">
        <v>540</v>
      </c>
      <c r="Y770" s="458" t="s">
        <v>416</v>
      </c>
      <c r="Z770" s="459" t="s">
        <v>5</v>
      </c>
      <c r="AA770" s="459" t="s">
        <v>30</v>
      </c>
      <c r="AB770" s="550" t="s">
        <v>244</v>
      </c>
      <c r="AC770" s="479"/>
      <c r="AD770" s="686">
        <f>AD771</f>
        <v>593.1</v>
      </c>
      <c r="AE770" s="643">
        <f t="shared" si="204"/>
        <v>0</v>
      </c>
      <c r="AF770" s="654">
        <f t="shared" si="204"/>
        <v>0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72" t="s">
        <v>541</v>
      </c>
      <c r="Y771" s="458" t="s">
        <v>416</v>
      </c>
      <c r="Z771" s="459" t="s">
        <v>5</v>
      </c>
      <c r="AA771" s="459" t="s">
        <v>30</v>
      </c>
      <c r="AB771" s="550" t="s">
        <v>245</v>
      </c>
      <c r="AC771" s="479"/>
      <c r="AD771" s="686">
        <f>AD772</f>
        <v>593.1</v>
      </c>
      <c r="AE771" s="643">
        <f t="shared" si="204"/>
        <v>0</v>
      </c>
      <c r="AF771" s="654">
        <f t="shared" si="204"/>
        <v>0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457" t="s">
        <v>643</v>
      </c>
      <c r="Y772" s="458" t="s">
        <v>416</v>
      </c>
      <c r="Z772" s="459" t="s">
        <v>5</v>
      </c>
      <c r="AA772" s="459" t="s">
        <v>30</v>
      </c>
      <c r="AB772" s="550" t="s">
        <v>644</v>
      </c>
      <c r="AC772" s="479"/>
      <c r="AD772" s="686">
        <f>AD773</f>
        <v>593.1</v>
      </c>
      <c r="AE772" s="643">
        <f t="shared" si="204"/>
        <v>0</v>
      </c>
      <c r="AF772" s="654">
        <f t="shared" si="204"/>
        <v>0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57" t="s">
        <v>120</v>
      </c>
      <c r="Y773" s="458" t="s">
        <v>416</v>
      </c>
      <c r="Z773" s="459" t="s">
        <v>5</v>
      </c>
      <c r="AA773" s="459" t="s">
        <v>30</v>
      </c>
      <c r="AB773" s="550" t="s">
        <v>644</v>
      </c>
      <c r="AC773" s="479" t="s">
        <v>37</v>
      </c>
      <c r="AD773" s="686">
        <f>AD774</f>
        <v>593.1</v>
      </c>
      <c r="AE773" s="643">
        <f t="shared" si="204"/>
        <v>0</v>
      </c>
      <c r="AF773" s="654">
        <f t="shared" si="204"/>
        <v>0</v>
      </c>
      <c r="AG773" s="3"/>
      <c r="AH773" s="3"/>
    </row>
    <row r="774" spans="1:34" ht="31.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57" t="s">
        <v>52</v>
      </c>
      <c r="Y774" s="458" t="s">
        <v>416</v>
      </c>
      <c r="Z774" s="459" t="s">
        <v>5</v>
      </c>
      <c r="AA774" s="459" t="s">
        <v>30</v>
      </c>
      <c r="AB774" s="550" t="s">
        <v>644</v>
      </c>
      <c r="AC774" s="479" t="s">
        <v>65</v>
      </c>
      <c r="AD774" s="686">
        <f>485.1+108</f>
        <v>593.1</v>
      </c>
      <c r="AE774" s="643">
        <v>0</v>
      </c>
      <c r="AF774" s="654">
        <v>0</v>
      </c>
      <c r="AG774" s="3"/>
      <c r="AH774" s="3"/>
    </row>
    <row r="775" spans="1:34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57" t="s">
        <v>18</v>
      </c>
      <c r="Y775" s="458" t="s">
        <v>416</v>
      </c>
      <c r="Z775" s="459" t="s">
        <v>5</v>
      </c>
      <c r="AA775" s="459" t="s">
        <v>7</v>
      </c>
      <c r="AB775" s="549"/>
      <c r="AC775" s="479"/>
      <c r="AD775" s="686">
        <f>AD776</f>
        <v>494444.30000000005</v>
      </c>
      <c r="AE775" s="643">
        <f>AE776</f>
        <v>168967</v>
      </c>
      <c r="AF775" s="654">
        <f>AF776</f>
        <v>384937.2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463" t="s">
        <v>242</v>
      </c>
      <c r="Y776" s="458" t="s">
        <v>416</v>
      </c>
      <c r="Z776" s="459" t="s">
        <v>5</v>
      </c>
      <c r="AA776" s="459" t="s">
        <v>7</v>
      </c>
      <c r="AB776" s="550" t="s">
        <v>243</v>
      </c>
      <c r="AC776" s="479"/>
      <c r="AD776" s="686">
        <f>AD795+AD777</f>
        <v>494444.30000000005</v>
      </c>
      <c r="AE776" s="643">
        <f>AE795+AE777</f>
        <v>168967</v>
      </c>
      <c r="AF776" s="654">
        <f>AF795+AF777</f>
        <v>384937.2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463" t="s">
        <v>370</v>
      </c>
      <c r="Y777" s="458" t="s">
        <v>416</v>
      </c>
      <c r="Z777" s="459" t="s">
        <v>5</v>
      </c>
      <c r="AA777" s="459" t="s">
        <v>7</v>
      </c>
      <c r="AB777" s="550" t="s">
        <v>371</v>
      </c>
      <c r="AC777" s="479"/>
      <c r="AD777" s="686">
        <f>AD778+AD788</f>
        <v>375442.7</v>
      </c>
      <c r="AE777" s="643">
        <f>AE778+AE788</f>
        <v>16969.400000000001</v>
      </c>
      <c r="AF777" s="654">
        <f>AF778+AF788</f>
        <v>242420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463" t="s">
        <v>394</v>
      </c>
      <c r="Y778" s="458" t="s">
        <v>416</v>
      </c>
      <c r="Z778" s="459" t="s">
        <v>5</v>
      </c>
      <c r="AA778" s="459" t="s">
        <v>7</v>
      </c>
      <c r="AB778" s="550" t="s">
        <v>395</v>
      </c>
      <c r="AC778" s="479"/>
      <c r="AD778" s="686">
        <f>AD785+AD779+AD782</f>
        <v>262687</v>
      </c>
      <c r="AE778" s="643">
        <f t="shared" ref="AE778:AF778" si="205">AE785+AE779</f>
        <v>0</v>
      </c>
      <c r="AF778" s="654">
        <f t="shared" si="205"/>
        <v>0</v>
      </c>
      <c r="AG778" s="3"/>
      <c r="AH778" s="3"/>
    </row>
    <row r="779" spans="1:34" ht="34.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463" t="s">
        <v>787</v>
      </c>
      <c r="Y779" s="458" t="s">
        <v>416</v>
      </c>
      <c r="Z779" s="459" t="s">
        <v>5</v>
      </c>
      <c r="AA779" s="459" t="s">
        <v>7</v>
      </c>
      <c r="AB779" s="550" t="s">
        <v>786</v>
      </c>
      <c r="AC779" s="479"/>
      <c r="AD779" s="686">
        <f t="shared" ref="AD779:AF780" si="206">AD780</f>
        <v>30382</v>
      </c>
      <c r="AE779" s="643">
        <f t="shared" si="206"/>
        <v>0</v>
      </c>
      <c r="AF779" s="654">
        <f t="shared" si="206"/>
        <v>0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57" t="s">
        <v>120</v>
      </c>
      <c r="Y780" s="458" t="s">
        <v>416</v>
      </c>
      <c r="Z780" s="459" t="s">
        <v>5</v>
      </c>
      <c r="AA780" s="459" t="s">
        <v>7</v>
      </c>
      <c r="AB780" s="550" t="s">
        <v>786</v>
      </c>
      <c r="AC780" s="479" t="s">
        <v>37</v>
      </c>
      <c r="AD780" s="686">
        <f t="shared" si="206"/>
        <v>30382</v>
      </c>
      <c r="AE780" s="643">
        <f t="shared" si="206"/>
        <v>0</v>
      </c>
      <c r="AF780" s="654">
        <f t="shared" si="206"/>
        <v>0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57" t="s">
        <v>52</v>
      </c>
      <c r="Y781" s="458" t="s">
        <v>416</v>
      </c>
      <c r="Z781" s="459" t="s">
        <v>5</v>
      </c>
      <c r="AA781" s="459" t="s">
        <v>7</v>
      </c>
      <c r="AB781" s="550" t="s">
        <v>786</v>
      </c>
      <c r="AC781" s="479" t="s">
        <v>65</v>
      </c>
      <c r="AD781" s="686">
        <v>30382</v>
      </c>
      <c r="AE781" s="643">
        <v>0</v>
      </c>
      <c r="AF781" s="654">
        <v>0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57" t="s">
        <v>762</v>
      </c>
      <c r="Y782" s="458" t="s">
        <v>416</v>
      </c>
      <c r="Z782" s="459" t="s">
        <v>5</v>
      </c>
      <c r="AA782" s="459" t="s">
        <v>7</v>
      </c>
      <c r="AB782" s="550" t="s">
        <v>763</v>
      </c>
      <c r="AC782" s="479"/>
      <c r="AD782" s="686">
        <f>AD783</f>
        <v>5</v>
      </c>
      <c r="AE782" s="643">
        <f t="shared" ref="AE782:AF782" si="207">AE783</f>
        <v>0</v>
      </c>
      <c r="AF782" s="654">
        <f t="shared" si="207"/>
        <v>0</v>
      </c>
      <c r="AG782" s="3"/>
      <c r="AH782" s="3"/>
    </row>
    <row r="783" spans="1:34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57" t="s">
        <v>120</v>
      </c>
      <c r="Y783" s="458" t="s">
        <v>416</v>
      </c>
      <c r="Z783" s="459" t="s">
        <v>5</v>
      </c>
      <c r="AA783" s="459" t="s">
        <v>7</v>
      </c>
      <c r="AB783" s="550" t="s">
        <v>763</v>
      </c>
      <c r="AC783" s="479" t="s">
        <v>37</v>
      </c>
      <c r="AD783" s="686">
        <f>AD784</f>
        <v>5</v>
      </c>
      <c r="AE783" s="643">
        <f t="shared" ref="AE783:AF783" si="208">AE784</f>
        <v>0</v>
      </c>
      <c r="AF783" s="654">
        <f t="shared" si="208"/>
        <v>0</v>
      </c>
      <c r="AG783" s="3"/>
      <c r="AH783" s="3"/>
    </row>
    <row r="784" spans="1:34" ht="19.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57" t="s">
        <v>52</v>
      </c>
      <c r="Y784" s="458" t="s">
        <v>416</v>
      </c>
      <c r="Z784" s="459" t="s">
        <v>5</v>
      </c>
      <c r="AA784" s="459" t="s">
        <v>7</v>
      </c>
      <c r="AB784" s="550" t="s">
        <v>763</v>
      </c>
      <c r="AC784" s="479" t="s">
        <v>65</v>
      </c>
      <c r="AD784" s="686">
        <v>5</v>
      </c>
      <c r="AE784" s="643">
        <v>0</v>
      </c>
      <c r="AF784" s="654">
        <v>0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457" t="s">
        <v>397</v>
      </c>
      <c r="Y785" s="458" t="s">
        <v>416</v>
      </c>
      <c r="Z785" s="459" t="s">
        <v>5</v>
      </c>
      <c r="AA785" s="459" t="s">
        <v>7</v>
      </c>
      <c r="AB785" s="550" t="s">
        <v>398</v>
      </c>
      <c r="AC785" s="479"/>
      <c r="AD785" s="686">
        <f t="shared" ref="AD785:AF786" si="209">AD786</f>
        <v>232300</v>
      </c>
      <c r="AE785" s="643">
        <f t="shared" si="209"/>
        <v>0</v>
      </c>
      <c r="AF785" s="654">
        <f t="shared" si="209"/>
        <v>0</v>
      </c>
      <c r="AG785" s="3"/>
      <c r="AH785" s="3"/>
    </row>
    <row r="786" spans="1:34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457" t="s">
        <v>120</v>
      </c>
      <c r="Y786" s="458" t="s">
        <v>416</v>
      </c>
      <c r="Z786" s="459" t="s">
        <v>5</v>
      </c>
      <c r="AA786" s="459" t="s">
        <v>7</v>
      </c>
      <c r="AB786" s="550" t="s">
        <v>398</v>
      </c>
      <c r="AC786" s="479" t="s">
        <v>37</v>
      </c>
      <c r="AD786" s="686">
        <f t="shared" si="209"/>
        <v>232300</v>
      </c>
      <c r="AE786" s="643">
        <f t="shared" si="209"/>
        <v>0</v>
      </c>
      <c r="AF786" s="654">
        <f t="shared" si="209"/>
        <v>0</v>
      </c>
      <c r="AG786" s="3"/>
      <c r="AH786" s="3"/>
    </row>
    <row r="787" spans="1:34" ht="31.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457" t="s">
        <v>52</v>
      </c>
      <c r="Y787" s="458" t="s">
        <v>416</v>
      </c>
      <c r="Z787" s="459" t="s">
        <v>5</v>
      </c>
      <c r="AA787" s="459" t="s">
        <v>7</v>
      </c>
      <c r="AB787" s="550" t="s">
        <v>398</v>
      </c>
      <c r="AC787" s="479" t="s">
        <v>65</v>
      </c>
      <c r="AD787" s="686">
        <f>193273.6+39026.4</f>
        <v>232300</v>
      </c>
      <c r="AE787" s="643">
        <v>0</v>
      </c>
      <c r="AF787" s="654">
        <v>0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472" t="s">
        <v>654</v>
      </c>
      <c r="Y788" s="458" t="s">
        <v>416</v>
      </c>
      <c r="Z788" s="459" t="s">
        <v>5</v>
      </c>
      <c r="AA788" s="459" t="s">
        <v>7</v>
      </c>
      <c r="AB788" s="413" t="s">
        <v>655</v>
      </c>
      <c r="AC788" s="479"/>
      <c r="AD788" s="686">
        <f>AD789+AD792</f>
        <v>112755.7</v>
      </c>
      <c r="AE788" s="643">
        <f t="shared" ref="AE788:AF788" si="210">AE789+AE792</f>
        <v>16969.400000000001</v>
      </c>
      <c r="AF788" s="654">
        <f t="shared" si="210"/>
        <v>242420</v>
      </c>
      <c r="AG788" s="3"/>
      <c r="AH788" s="3"/>
    </row>
    <row r="789" spans="1:34" ht="47.2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29" t="s">
        <v>653</v>
      </c>
      <c r="Y789" s="458" t="s">
        <v>416</v>
      </c>
      <c r="Z789" s="459" t="s">
        <v>5</v>
      </c>
      <c r="AA789" s="459" t="s">
        <v>7</v>
      </c>
      <c r="AB789" s="413" t="s">
        <v>656</v>
      </c>
      <c r="AC789" s="479"/>
      <c r="AD789" s="686">
        <f t="shared" ref="AD789:AF793" si="211">AD790</f>
        <v>112755.7</v>
      </c>
      <c r="AE789" s="643">
        <f t="shared" si="211"/>
        <v>0</v>
      </c>
      <c r="AF789" s="654">
        <f t="shared" si="211"/>
        <v>0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457" t="s">
        <v>120</v>
      </c>
      <c r="Y790" s="458" t="s">
        <v>416</v>
      </c>
      <c r="Z790" s="459" t="s">
        <v>5</v>
      </c>
      <c r="AA790" s="459" t="s">
        <v>7</v>
      </c>
      <c r="AB790" s="413" t="s">
        <v>656</v>
      </c>
      <c r="AC790" s="479" t="s">
        <v>37</v>
      </c>
      <c r="AD790" s="686">
        <f t="shared" si="211"/>
        <v>112755.7</v>
      </c>
      <c r="AE790" s="643">
        <f t="shared" si="211"/>
        <v>0</v>
      </c>
      <c r="AF790" s="654">
        <f t="shared" si="211"/>
        <v>0</v>
      </c>
      <c r="AG790" s="3"/>
      <c r="AH790" s="3"/>
    </row>
    <row r="791" spans="1:34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457" t="s">
        <v>52</v>
      </c>
      <c r="Y791" s="458" t="s">
        <v>416</v>
      </c>
      <c r="Z791" s="459" t="s">
        <v>5</v>
      </c>
      <c r="AA791" s="459" t="s">
        <v>7</v>
      </c>
      <c r="AB791" s="413" t="s">
        <v>656</v>
      </c>
      <c r="AC791" s="479" t="s">
        <v>65</v>
      </c>
      <c r="AD791" s="686">
        <f>92572.4+20183.3</f>
        <v>112755.7</v>
      </c>
      <c r="AE791" s="643">
        <v>0</v>
      </c>
      <c r="AF791" s="654">
        <v>0</v>
      </c>
      <c r="AG791" s="3"/>
      <c r="AH791" s="3"/>
    </row>
    <row r="792" spans="1:34" ht="31.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57" t="s">
        <v>623</v>
      </c>
      <c r="Y792" s="458" t="s">
        <v>416</v>
      </c>
      <c r="Z792" s="459" t="s">
        <v>5</v>
      </c>
      <c r="AA792" s="459" t="s">
        <v>7</v>
      </c>
      <c r="AB792" s="413" t="s">
        <v>659</v>
      </c>
      <c r="AC792" s="479"/>
      <c r="AD792" s="686">
        <f>AD793</f>
        <v>0</v>
      </c>
      <c r="AE792" s="643">
        <f t="shared" si="211"/>
        <v>16969.400000000001</v>
      </c>
      <c r="AF792" s="654">
        <f>AF793</f>
        <v>242420</v>
      </c>
      <c r="AG792" s="3"/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57" t="s">
        <v>120</v>
      </c>
      <c r="Y793" s="458" t="s">
        <v>416</v>
      </c>
      <c r="Z793" s="459" t="s">
        <v>5</v>
      </c>
      <c r="AA793" s="459" t="s">
        <v>7</v>
      </c>
      <c r="AB793" s="413" t="s">
        <v>659</v>
      </c>
      <c r="AC793" s="479" t="s">
        <v>37</v>
      </c>
      <c r="AD793" s="686">
        <f>AD794</f>
        <v>0</v>
      </c>
      <c r="AE793" s="643">
        <f t="shared" si="211"/>
        <v>16969.400000000001</v>
      </c>
      <c r="AF793" s="654">
        <f>AF794</f>
        <v>242420</v>
      </c>
      <c r="AG793" s="3"/>
      <c r="AH793" s="3"/>
    </row>
    <row r="794" spans="1:34" ht="31.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57" t="s">
        <v>52</v>
      </c>
      <c r="Y794" s="458" t="s">
        <v>416</v>
      </c>
      <c r="Z794" s="459" t="s">
        <v>5</v>
      </c>
      <c r="AA794" s="459" t="s">
        <v>7</v>
      </c>
      <c r="AB794" s="413" t="s">
        <v>659</v>
      </c>
      <c r="AC794" s="479" t="s">
        <v>65</v>
      </c>
      <c r="AD794" s="686">
        <v>0</v>
      </c>
      <c r="AE794" s="643">
        <f>13931.9+3037.5</f>
        <v>16969.400000000001</v>
      </c>
      <c r="AF794" s="654">
        <f>199026.8+43393.2</f>
        <v>242420</v>
      </c>
      <c r="AG794" s="3"/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63" t="s">
        <v>540</v>
      </c>
      <c r="Y795" s="458" t="s">
        <v>416</v>
      </c>
      <c r="Z795" s="459" t="s">
        <v>5</v>
      </c>
      <c r="AA795" s="459" t="s">
        <v>7</v>
      </c>
      <c r="AB795" s="550" t="s">
        <v>244</v>
      </c>
      <c r="AC795" s="479"/>
      <c r="AD795" s="686">
        <f>AD796</f>
        <v>119001.60000000001</v>
      </c>
      <c r="AE795" s="643">
        <f>AE796</f>
        <v>151997.6</v>
      </c>
      <c r="AF795" s="654">
        <f>AF796</f>
        <v>142517.20000000001</v>
      </c>
      <c r="AG795" s="3"/>
      <c r="AH795" s="3"/>
    </row>
    <row r="796" spans="1:34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472" t="s">
        <v>541</v>
      </c>
      <c r="Y796" s="458" t="s">
        <v>416</v>
      </c>
      <c r="Z796" s="459" t="s">
        <v>5</v>
      </c>
      <c r="AA796" s="459" t="s">
        <v>7</v>
      </c>
      <c r="AB796" s="550" t="s">
        <v>245</v>
      </c>
      <c r="AC796" s="460"/>
      <c r="AD796" s="686">
        <f>AD800+AD803+AD812+AD809+AD806+AD797+AD815</f>
        <v>119001.60000000001</v>
      </c>
      <c r="AE796" s="643">
        <f t="shared" ref="AE796:AF796" si="212">AE800+AE803+AE812+AE809+AE806+AE797+AE815</f>
        <v>151997.6</v>
      </c>
      <c r="AF796" s="654">
        <f t="shared" si="212"/>
        <v>142517.20000000001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472" t="s">
        <v>789</v>
      </c>
      <c r="Y797" s="458" t="s">
        <v>416</v>
      </c>
      <c r="Z797" s="459" t="s">
        <v>5</v>
      </c>
      <c r="AA797" s="459" t="s">
        <v>7</v>
      </c>
      <c r="AB797" s="550" t="s">
        <v>790</v>
      </c>
      <c r="AC797" s="460"/>
      <c r="AD797" s="686">
        <f>AD798</f>
        <v>1500</v>
      </c>
      <c r="AE797" s="643">
        <f t="shared" ref="AE797:AF798" si="213">AE798</f>
        <v>0</v>
      </c>
      <c r="AF797" s="654">
        <f t="shared" si="213"/>
        <v>0</v>
      </c>
      <c r="AG797" s="3"/>
      <c r="AH797" s="3"/>
    </row>
    <row r="798" spans="1:34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57" t="s">
        <v>120</v>
      </c>
      <c r="Y798" s="458" t="s">
        <v>416</v>
      </c>
      <c r="Z798" s="459" t="s">
        <v>5</v>
      </c>
      <c r="AA798" s="459" t="s">
        <v>7</v>
      </c>
      <c r="AB798" s="550" t="s">
        <v>790</v>
      </c>
      <c r="AC798" s="460"/>
      <c r="AD798" s="686">
        <f>AD799</f>
        <v>1500</v>
      </c>
      <c r="AE798" s="643">
        <f t="shared" si="213"/>
        <v>0</v>
      </c>
      <c r="AF798" s="654">
        <f t="shared" si="213"/>
        <v>0</v>
      </c>
      <c r="AG798" s="3"/>
      <c r="AH798" s="3"/>
    </row>
    <row r="799" spans="1:34" ht="24.7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457" t="s">
        <v>52</v>
      </c>
      <c r="Y799" s="458" t="s">
        <v>416</v>
      </c>
      <c r="Z799" s="459" t="s">
        <v>5</v>
      </c>
      <c r="AA799" s="459" t="s">
        <v>7</v>
      </c>
      <c r="AB799" s="550" t="s">
        <v>790</v>
      </c>
      <c r="AC799" s="460"/>
      <c r="AD799" s="686">
        <v>1500</v>
      </c>
      <c r="AE799" s="643">
        <v>0</v>
      </c>
      <c r="AF799" s="654">
        <v>0</v>
      </c>
      <c r="AG799" s="3"/>
      <c r="AH799" s="3"/>
    </row>
    <row r="800" spans="1:34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676" t="s">
        <v>578</v>
      </c>
      <c r="Y800" s="458" t="s">
        <v>416</v>
      </c>
      <c r="Z800" s="459" t="s">
        <v>5</v>
      </c>
      <c r="AA800" s="459" t="s">
        <v>7</v>
      </c>
      <c r="AB800" s="550" t="s">
        <v>577</v>
      </c>
      <c r="AC800" s="460"/>
      <c r="AD800" s="686">
        <f t="shared" ref="AD800:AF801" si="214">AD801</f>
        <v>0</v>
      </c>
      <c r="AE800" s="643">
        <f t="shared" si="214"/>
        <v>31597</v>
      </c>
      <c r="AF800" s="654">
        <f t="shared" si="214"/>
        <v>32861</v>
      </c>
      <c r="AG800" s="3"/>
      <c r="AH800" s="3"/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457" t="s">
        <v>120</v>
      </c>
      <c r="Y801" s="458" t="s">
        <v>416</v>
      </c>
      <c r="Z801" s="459" t="s">
        <v>5</v>
      </c>
      <c r="AA801" s="459" t="s">
        <v>7</v>
      </c>
      <c r="AB801" s="550" t="s">
        <v>577</v>
      </c>
      <c r="AC801" s="488">
        <v>200</v>
      </c>
      <c r="AD801" s="686">
        <f t="shared" si="214"/>
        <v>0</v>
      </c>
      <c r="AE801" s="643">
        <f t="shared" si="214"/>
        <v>31597</v>
      </c>
      <c r="AF801" s="654">
        <f t="shared" si="214"/>
        <v>32861</v>
      </c>
      <c r="AH801" s="3"/>
    </row>
    <row r="802" spans="1:34" ht="31.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57" t="s">
        <v>52</v>
      </c>
      <c r="Y802" s="458" t="s">
        <v>416</v>
      </c>
      <c r="Z802" s="459" t="s">
        <v>5</v>
      </c>
      <c r="AA802" s="459" t="s">
        <v>7</v>
      </c>
      <c r="AB802" s="550" t="s">
        <v>577</v>
      </c>
      <c r="AC802" s="460">
        <v>240</v>
      </c>
      <c r="AD802" s="686">
        <v>0</v>
      </c>
      <c r="AE802" s="643">
        <v>31597</v>
      </c>
      <c r="AF802" s="654">
        <v>32861</v>
      </c>
      <c r="AG802" s="268"/>
      <c r="AH802" s="3"/>
    </row>
    <row r="803" spans="1:34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57" t="s">
        <v>434</v>
      </c>
      <c r="Y803" s="458" t="s">
        <v>416</v>
      </c>
      <c r="Z803" s="459" t="s">
        <v>5</v>
      </c>
      <c r="AA803" s="459" t="s">
        <v>7</v>
      </c>
      <c r="AB803" s="550" t="s">
        <v>402</v>
      </c>
      <c r="AC803" s="460"/>
      <c r="AD803" s="686">
        <f t="shared" ref="AD803:AF804" si="215">AD804</f>
        <v>45027.6</v>
      </c>
      <c r="AE803" s="643">
        <f t="shared" si="215"/>
        <v>45027.6</v>
      </c>
      <c r="AF803" s="654">
        <f t="shared" si="215"/>
        <v>31269.200000000001</v>
      </c>
      <c r="AG803" s="267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57" t="s">
        <v>120</v>
      </c>
      <c r="Y804" s="458" t="s">
        <v>416</v>
      </c>
      <c r="Z804" s="459" t="s">
        <v>5</v>
      </c>
      <c r="AA804" s="459" t="s">
        <v>7</v>
      </c>
      <c r="AB804" s="550" t="s">
        <v>402</v>
      </c>
      <c r="AC804" s="488">
        <v>200</v>
      </c>
      <c r="AD804" s="686">
        <f t="shared" si="215"/>
        <v>45027.6</v>
      </c>
      <c r="AE804" s="643">
        <f t="shared" si="215"/>
        <v>45027.6</v>
      </c>
      <c r="AF804" s="654">
        <f t="shared" si="215"/>
        <v>31269.200000000001</v>
      </c>
      <c r="AG804" s="267"/>
      <c r="AH804" s="3"/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57" t="s">
        <v>52</v>
      </c>
      <c r="Y805" s="458" t="s">
        <v>416</v>
      </c>
      <c r="Z805" s="459" t="s">
        <v>5</v>
      </c>
      <c r="AA805" s="459" t="s">
        <v>7</v>
      </c>
      <c r="AB805" s="550" t="s">
        <v>402</v>
      </c>
      <c r="AC805" s="460">
        <v>240</v>
      </c>
      <c r="AD805" s="686">
        <v>45027.6</v>
      </c>
      <c r="AE805" s="643">
        <v>45027.6</v>
      </c>
      <c r="AF805" s="654">
        <v>31269.200000000001</v>
      </c>
      <c r="AG805" s="268"/>
      <c r="AH805" s="3"/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457" t="s">
        <v>631</v>
      </c>
      <c r="Y806" s="458" t="s">
        <v>416</v>
      </c>
      <c r="Z806" s="459" t="s">
        <v>5</v>
      </c>
      <c r="AA806" s="459" t="s">
        <v>7</v>
      </c>
      <c r="AB806" s="550" t="s">
        <v>630</v>
      </c>
      <c r="AC806" s="460"/>
      <c r="AD806" s="686">
        <f t="shared" ref="AD806:AF807" si="216">AD807</f>
        <v>15915</v>
      </c>
      <c r="AE806" s="643">
        <f t="shared" si="216"/>
        <v>16552</v>
      </c>
      <c r="AF806" s="654">
        <f t="shared" si="216"/>
        <v>17214</v>
      </c>
      <c r="AG806" s="268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57" t="s">
        <v>120</v>
      </c>
      <c r="Y807" s="458" t="s">
        <v>416</v>
      </c>
      <c r="Z807" s="459" t="s">
        <v>5</v>
      </c>
      <c r="AA807" s="459" t="s">
        <v>7</v>
      </c>
      <c r="AB807" s="550" t="s">
        <v>630</v>
      </c>
      <c r="AC807" s="488">
        <v>200</v>
      </c>
      <c r="AD807" s="686">
        <f t="shared" si="216"/>
        <v>15915</v>
      </c>
      <c r="AE807" s="643">
        <f t="shared" si="216"/>
        <v>16552</v>
      </c>
      <c r="AF807" s="654">
        <f t="shared" si="216"/>
        <v>17214</v>
      </c>
      <c r="AG807" s="268"/>
      <c r="AH807" s="3"/>
    </row>
    <row r="808" spans="1:34" ht="31.5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57" t="s">
        <v>52</v>
      </c>
      <c r="Y808" s="458" t="s">
        <v>416</v>
      </c>
      <c r="Z808" s="459" t="s">
        <v>5</v>
      </c>
      <c r="AA808" s="459" t="s">
        <v>7</v>
      </c>
      <c r="AB808" s="550" t="s">
        <v>630</v>
      </c>
      <c r="AC808" s="460">
        <v>240</v>
      </c>
      <c r="AD808" s="686">
        <v>15915</v>
      </c>
      <c r="AE808" s="643">
        <v>16552</v>
      </c>
      <c r="AF808" s="654">
        <v>17214</v>
      </c>
      <c r="AG808" s="268"/>
      <c r="AH808" s="3"/>
    </row>
    <row r="809" spans="1:34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457" t="s">
        <v>628</v>
      </c>
      <c r="Y809" s="458" t="s">
        <v>416</v>
      </c>
      <c r="Z809" s="459" t="s">
        <v>5</v>
      </c>
      <c r="AA809" s="459" t="s">
        <v>7</v>
      </c>
      <c r="AB809" s="550" t="s">
        <v>629</v>
      </c>
      <c r="AC809" s="460"/>
      <c r="AD809" s="686">
        <f t="shared" ref="AD809:AF810" si="217">AD810</f>
        <v>14147</v>
      </c>
      <c r="AE809" s="643">
        <f t="shared" si="217"/>
        <v>14713</v>
      </c>
      <c r="AF809" s="654">
        <f t="shared" si="217"/>
        <v>15301</v>
      </c>
      <c r="AG809" s="268"/>
      <c r="AH809" s="3"/>
    </row>
    <row r="810" spans="1:34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57" t="s">
        <v>120</v>
      </c>
      <c r="Y810" s="458" t="s">
        <v>416</v>
      </c>
      <c r="Z810" s="459" t="s">
        <v>5</v>
      </c>
      <c r="AA810" s="459" t="s">
        <v>7</v>
      </c>
      <c r="AB810" s="550" t="s">
        <v>629</v>
      </c>
      <c r="AC810" s="488">
        <v>200</v>
      </c>
      <c r="AD810" s="686">
        <f t="shared" si="217"/>
        <v>14147</v>
      </c>
      <c r="AE810" s="643">
        <f t="shared" si="217"/>
        <v>14713</v>
      </c>
      <c r="AF810" s="654">
        <f t="shared" si="217"/>
        <v>15301</v>
      </c>
      <c r="AG810" s="268"/>
      <c r="AH810" s="3"/>
    </row>
    <row r="811" spans="1:34" ht="31.5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57" t="s">
        <v>52</v>
      </c>
      <c r="Y811" s="458" t="s">
        <v>416</v>
      </c>
      <c r="Z811" s="459" t="s">
        <v>5</v>
      </c>
      <c r="AA811" s="459" t="s">
        <v>7</v>
      </c>
      <c r="AB811" s="550" t="s">
        <v>629</v>
      </c>
      <c r="AC811" s="460">
        <v>240</v>
      </c>
      <c r="AD811" s="686">
        <v>14147</v>
      </c>
      <c r="AE811" s="643">
        <v>14713</v>
      </c>
      <c r="AF811" s="654">
        <v>15301</v>
      </c>
      <c r="AG811" s="268"/>
      <c r="AH811" s="3"/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57" t="s">
        <v>429</v>
      </c>
      <c r="Y812" s="458" t="s">
        <v>416</v>
      </c>
      <c r="Z812" s="459" t="s">
        <v>5</v>
      </c>
      <c r="AA812" s="459" t="s">
        <v>7</v>
      </c>
      <c r="AB812" s="550" t="s">
        <v>695</v>
      </c>
      <c r="AC812" s="460"/>
      <c r="AD812" s="686">
        <f t="shared" ref="AD812:AF813" si="218">AD813</f>
        <v>3833</v>
      </c>
      <c r="AE812" s="643">
        <f t="shared" si="218"/>
        <v>3986</v>
      </c>
      <c r="AF812" s="654">
        <f t="shared" si="218"/>
        <v>4145</v>
      </c>
      <c r="AG812" s="268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57" t="s">
        <v>120</v>
      </c>
      <c r="Y813" s="458" t="s">
        <v>416</v>
      </c>
      <c r="Z813" s="459" t="s">
        <v>5</v>
      </c>
      <c r="AA813" s="459" t="s">
        <v>7</v>
      </c>
      <c r="AB813" s="550" t="s">
        <v>695</v>
      </c>
      <c r="AC813" s="488">
        <v>200</v>
      </c>
      <c r="AD813" s="686">
        <f t="shared" si="218"/>
        <v>3833</v>
      </c>
      <c r="AE813" s="643">
        <f t="shared" si="218"/>
        <v>3986</v>
      </c>
      <c r="AF813" s="654">
        <f t="shared" si="218"/>
        <v>4145</v>
      </c>
      <c r="AG813" s="268"/>
      <c r="AH813" s="3"/>
    </row>
    <row r="814" spans="1:34" ht="31.5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57" t="s">
        <v>52</v>
      </c>
      <c r="Y814" s="458" t="s">
        <v>416</v>
      </c>
      <c r="Z814" s="459" t="s">
        <v>5</v>
      </c>
      <c r="AA814" s="459" t="s">
        <v>7</v>
      </c>
      <c r="AB814" s="550" t="s">
        <v>695</v>
      </c>
      <c r="AC814" s="460">
        <v>240</v>
      </c>
      <c r="AD814" s="686">
        <v>3833</v>
      </c>
      <c r="AE814" s="643">
        <v>3986</v>
      </c>
      <c r="AF814" s="654">
        <v>4145</v>
      </c>
      <c r="AG814" s="268"/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72" t="s">
        <v>396</v>
      </c>
      <c r="Y815" s="458" t="s">
        <v>416</v>
      </c>
      <c r="Z815" s="459" t="s">
        <v>5</v>
      </c>
      <c r="AA815" s="459" t="s">
        <v>7</v>
      </c>
      <c r="AB815" s="563" t="s">
        <v>713</v>
      </c>
      <c r="AC815" s="460"/>
      <c r="AD815" s="686">
        <f>AD816</f>
        <v>38579</v>
      </c>
      <c r="AE815" s="643">
        <f t="shared" ref="AE815:AF815" si="219">AE816</f>
        <v>40122</v>
      </c>
      <c r="AF815" s="654">
        <f t="shared" si="219"/>
        <v>41727</v>
      </c>
      <c r="AG815" s="268"/>
      <c r="AH815" s="3"/>
    </row>
    <row r="816" spans="1:34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457" t="s">
        <v>120</v>
      </c>
      <c r="Y816" s="458" t="s">
        <v>416</v>
      </c>
      <c r="Z816" s="459" t="s">
        <v>5</v>
      </c>
      <c r="AA816" s="459" t="s">
        <v>7</v>
      </c>
      <c r="AB816" s="563" t="s">
        <v>713</v>
      </c>
      <c r="AC816" s="460">
        <v>200</v>
      </c>
      <c r="AD816" s="686">
        <f t="shared" ref="AD816:AF816" si="220">AD817</f>
        <v>38579</v>
      </c>
      <c r="AE816" s="643">
        <f t="shared" si="220"/>
        <v>40122</v>
      </c>
      <c r="AF816" s="654">
        <f t="shared" si="220"/>
        <v>41727</v>
      </c>
      <c r="AG816" s="268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57" t="s">
        <v>52</v>
      </c>
      <c r="Y817" s="458" t="s">
        <v>416</v>
      </c>
      <c r="Z817" s="459" t="s">
        <v>5</v>
      </c>
      <c r="AA817" s="459" t="s">
        <v>7</v>
      </c>
      <c r="AB817" s="563" t="s">
        <v>713</v>
      </c>
      <c r="AC817" s="460">
        <v>240</v>
      </c>
      <c r="AD817" s="686">
        <v>38579</v>
      </c>
      <c r="AE817" s="643">
        <v>40122</v>
      </c>
      <c r="AF817" s="654">
        <v>41727</v>
      </c>
      <c r="AG817" s="268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57" t="s">
        <v>27</v>
      </c>
      <c r="Y818" s="458" t="s">
        <v>416</v>
      </c>
      <c r="Z818" s="459" t="s">
        <v>5</v>
      </c>
      <c r="AA818" s="459" t="s">
        <v>5</v>
      </c>
      <c r="AB818" s="549"/>
      <c r="AC818" s="488"/>
      <c r="AD818" s="686">
        <f>AD825+AD819</f>
        <v>30204.499999999996</v>
      </c>
      <c r="AE818" s="643">
        <f t="shared" ref="AE818:AF818" si="221">AE825+AE819</f>
        <v>30209.8</v>
      </c>
      <c r="AF818" s="654">
        <f t="shared" si="221"/>
        <v>30215.399999999998</v>
      </c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63" t="s">
        <v>186</v>
      </c>
      <c r="Y819" s="458" t="s">
        <v>416</v>
      </c>
      <c r="Z819" s="459" t="s">
        <v>5</v>
      </c>
      <c r="AA819" s="459" t="s">
        <v>5</v>
      </c>
      <c r="AB819" s="550" t="s">
        <v>112</v>
      </c>
      <c r="AC819" s="488"/>
      <c r="AD819" s="686">
        <f>AD820</f>
        <v>84.6</v>
      </c>
      <c r="AE819" s="643">
        <f t="shared" ref="AE819:AF819" si="222">AE820</f>
        <v>87.9</v>
      </c>
      <c r="AF819" s="654">
        <f t="shared" si="222"/>
        <v>91.5</v>
      </c>
      <c r="AH819" s="3"/>
    </row>
    <row r="820" spans="1:34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63" t="s">
        <v>189</v>
      </c>
      <c r="Y820" s="458" t="s">
        <v>416</v>
      </c>
      <c r="Z820" s="459" t="s">
        <v>5</v>
      </c>
      <c r="AA820" s="459" t="s">
        <v>5</v>
      </c>
      <c r="AB820" s="550" t="s">
        <v>190</v>
      </c>
      <c r="AC820" s="488"/>
      <c r="AD820" s="686">
        <f>AD821</f>
        <v>84.6</v>
      </c>
      <c r="AE820" s="643">
        <f t="shared" ref="AE820:AF820" si="223">AE821</f>
        <v>87.9</v>
      </c>
      <c r="AF820" s="654">
        <f t="shared" si="223"/>
        <v>91.5</v>
      </c>
      <c r="AH820" s="3"/>
    </row>
    <row r="821" spans="1:34" ht="31.5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57" t="s">
        <v>534</v>
      </c>
      <c r="Y821" s="458" t="s">
        <v>416</v>
      </c>
      <c r="Z821" s="459" t="s">
        <v>5</v>
      </c>
      <c r="AA821" s="459" t="s">
        <v>5</v>
      </c>
      <c r="AB821" s="552" t="s">
        <v>535</v>
      </c>
      <c r="AC821" s="460"/>
      <c r="AD821" s="686">
        <f>AD822</f>
        <v>84.6</v>
      </c>
      <c r="AE821" s="643">
        <f t="shared" ref="AE821:AF823" si="224">AE822</f>
        <v>87.9</v>
      </c>
      <c r="AF821" s="654">
        <f t="shared" si="224"/>
        <v>91.5</v>
      </c>
      <c r="AH821" s="3"/>
    </row>
    <row r="822" spans="1:34" ht="78.7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57" t="s">
        <v>406</v>
      </c>
      <c r="Y822" s="458" t="s">
        <v>416</v>
      </c>
      <c r="Z822" s="459" t="s">
        <v>5</v>
      </c>
      <c r="AA822" s="459" t="s">
        <v>5</v>
      </c>
      <c r="AB822" s="550" t="s">
        <v>536</v>
      </c>
      <c r="AC822" s="460"/>
      <c r="AD822" s="686">
        <f>AD823</f>
        <v>84.6</v>
      </c>
      <c r="AE822" s="643">
        <f t="shared" si="224"/>
        <v>87.9</v>
      </c>
      <c r="AF822" s="654">
        <f t="shared" si="224"/>
        <v>91.5</v>
      </c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57" t="s">
        <v>120</v>
      </c>
      <c r="Y823" s="458" t="s">
        <v>416</v>
      </c>
      <c r="Z823" s="459" t="s">
        <v>5</v>
      </c>
      <c r="AA823" s="459" t="s">
        <v>5</v>
      </c>
      <c r="AB823" s="550" t="s">
        <v>536</v>
      </c>
      <c r="AC823" s="460">
        <v>200</v>
      </c>
      <c r="AD823" s="686">
        <f>AD824</f>
        <v>84.6</v>
      </c>
      <c r="AE823" s="643">
        <f t="shared" si="224"/>
        <v>87.9</v>
      </c>
      <c r="AF823" s="654">
        <f t="shared" si="224"/>
        <v>91.5</v>
      </c>
      <c r="AH823" s="3"/>
    </row>
    <row r="824" spans="1:34" ht="31.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457" t="s">
        <v>52</v>
      </c>
      <c r="Y824" s="458" t="s">
        <v>416</v>
      </c>
      <c r="Z824" s="459" t="s">
        <v>5</v>
      </c>
      <c r="AA824" s="459" t="s">
        <v>5</v>
      </c>
      <c r="AB824" s="550" t="s">
        <v>536</v>
      </c>
      <c r="AC824" s="460">
        <v>240</v>
      </c>
      <c r="AD824" s="686">
        <v>84.6</v>
      </c>
      <c r="AE824" s="643">
        <v>87.9</v>
      </c>
      <c r="AF824" s="654">
        <v>91.5</v>
      </c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463" t="s">
        <v>242</v>
      </c>
      <c r="Y825" s="458" t="s">
        <v>416</v>
      </c>
      <c r="Z825" s="459" t="s">
        <v>5</v>
      </c>
      <c r="AA825" s="459" t="s">
        <v>5</v>
      </c>
      <c r="AB825" s="550" t="s">
        <v>243</v>
      </c>
      <c r="AC825" s="488"/>
      <c r="AD825" s="686">
        <f>AD833+AD826</f>
        <v>30119.899999999998</v>
      </c>
      <c r="AE825" s="643">
        <f>AE833+AE826</f>
        <v>30121.899999999998</v>
      </c>
      <c r="AF825" s="654">
        <f>AF833+AF826</f>
        <v>30123.899999999998</v>
      </c>
      <c r="AG825" s="3"/>
      <c r="AH825" s="3"/>
    </row>
    <row r="826" spans="1:34" ht="31.5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63" t="s">
        <v>540</v>
      </c>
      <c r="Y826" s="458" t="s">
        <v>416</v>
      </c>
      <c r="Z826" s="459" t="s">
        <v>5</v>
      </c>
      <c r="AA826" s="459" t="s">
        <v>5</v>
      </c>
      <c r="AB826" s="550" t="s">
        <v>244</v>
      </c>
      <c r="AC826" s="488"/>
      <c r="AD826" s="686">
        <f t="shared" ref="AD826:AF827" si="225">AD827</f>
        <v>1612</v>
      </c>
      <c r="AE826" s="643">
        <f t="shared" si="225"/>
        <v>1614</v>
      </c>
      <c r="AF826" s="654">
        <f t="shared" si="225"/>
        <v>1616</v>
      </c>
      <c r="AG826" s="3"/>
      <c r="AH826" s="3"/>
    </row>
    <row r="827" spans="1:34" ht="31.5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72" t="s">
        <v>541</v>
      </c>
      <c r="Y827" s="458" t="s">
        <v>416</v>
      </c>
      <c r="Z827" s="459" t="s">
        <v>5</v>
      </c>
      <c r="AA827" s="459" t="s">
        <v>5</v>
      </c>
      <c r="AB827" s="550" t="s">
        <v>245</v>
      </c>
      <c r="AC827" s="488"/>
      <c r="AD827" s="686">
        <f t="shared" si="225"/>
        <v>1612</v>
      </c>
      <c r="AE827" s="643">
        <f t="shared" si="225"/>
        <v>1614</v>
      </c>
      <c r="AF827" s="654">
        <f t="shared" si="225"/>
        <v>1616</v>
      </c>
      <c r="AG827" s="3"/>
      <c r="AH827" s="3"/>
    </row>
    <row r="828" spans="1:34" ht="31.5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671" t="s">
        <v>328</v>
      </c>
      <c r="Y828" s="458" t="s">
        <v>416</v>
      </c>
      <c r="Z828" s="459" t="s">
        <v>5</v>
      </c>
      <c r="AA828" s="459" t="s">
        <v>5</v>
      </c>
      <c r="AB828" s="550" t="s">
        <v>543</v>
      </c>
      <c r="AC828" s="460"/>
      <c r="AD828" s="686">
        <f>AD829+AD831</f>
        <v>1612</v>
      </c>
      <c r="AE828" s="643">
        <f>AE829+AE831</f>
        <v>1614</v>
      </c>
      <c r="AF828" s="654">
        <f>AF829+AF831</f>
        <v>1616</v>
      </c>
      <c r="AG828" s="3"/>
      <c r="AH828" s="3"/>
    </row>
    <row r="829" spans="1:34" ht="47.2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671" t="s">
        <v>41</v>
      </c>
      <c r="Y829" s="458" t="s">
        <v>416</v>
      </c>
      <c r="Z829" s="459" t="s">
        <v>5</v>
      </c>
      <c r="AA829" s="459" t="s">
        <v>5</v>
      </c>
      <c r="AB829" s="550" t="s">
        <v>543</v>
      </c>
      <c r="AC829" s="460">
        <v>100</v>
      </c>
      <c r="AD829" s="686">
        <f>AD830</f>
        <v>1541</v>
      </c>
      <c r="AE829" s="643">
        <f>AE830</f>
        <v>1541</v>
      </c>
      <c r="AF829" s="654">
        <f>AF830</f>
        <v>1541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671" t="s">
        <v>96</v>
      </c>
      <c r="Y830" s="458" t="s">
        <v>416</v>
      </c>
      <c r="Z830" s="459" t="s">
        <v>5</v>
      </c>
      <c r="AA830" s="459" t="s">
        <v>5</v>
      </c>
      <c r="AB830" s="550" t="s">
        <v>543</v>
      </c>
      <c r="AC830" s="460">
        <v>120</v>
      </c>
      <c r="AD830" s="686">
        <v>1541</v>
      </c>
      <c r="AE830" s="643">
        <v>1541</v>
      </c>
      <c r="AF830" s="654">
        <v>1541</v>
      </c>
      <c r="AG830" s="3"/>
      <c r="AH830" s="3"/>
    </row>
    <row r="831" spans="1:34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671" t="s">
        <v>120</v>
      </c>
      <c r="Y831" s="458" t="s">
        <v>416</v>
      </c>
      <c r="Z831" s="459" t="s">
        <v>5</v>
      </c>
      <c r="AA831" s="459" t="s">
        <v>5</v>
      </c>
      <c r="AB831" s="550" t="s">
        <v>543</v>
      </c>
      <c r="AC831" s="460">
        <v>200</v>
      </c>
      <c r="AD831" s="686">
        <f>AD832</f>
        <v>71</v>
      </c>
      <c r="AE831" s="643">
        <f>AE832</f>
        <v>73</v>
      </c>
      <c r="AF831" s="654">
        <f>AF832</f>
        <v>75</v>
      </c>
      <c r="AG831" s="3"/>
      <c r="AH831" s="3"/>
    </row>
    <row r="832" spans="1:34" ht="31.5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671" t="s">
        <v>52</v>
      </c>
      <c r="Y832" s="458" t="s">
        <v>416</v>
      </c>
      <c r="Z832" s="459" t="s">
        <v>5</v>
      </c>
      <c r="AA832" s="459" t="s">
        <v>5</v>
      </c>
      <c r="AB832" s="550" t="s">
        <v>543</v>
      </c>
      <c r="AC832" s="460">
        <v>240</v>
      </c>
      <c r="AD832" s="686">
        <v>71</v>
      </c>
      <c r="AE832" s="643">
        <v>73</v>
      </c>
      <c r="AF832" s="654">
        <v>75</v>
      </c>
      <c r="AG832" s="3"/>
      <c r="AH832" s="3"/>
    </row>
    <row r="833" spans="1:34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63" t="s">
        <v>189</v>
      </c>
      <c r="Y833" s="458" t="s">
        <v>416</v>
      </c>
      <c r="Z833" s="459" t="s">
        <v>5</v>
      </c>
      <c r="AA833" s="459" t="s">
        <v>5</v>
      </c>
      <c r="AB833" s="550" t="s">
        <v>320</v>
      </c>
      <c r="AC833" s="460"/>
      <c r="AD833" s="686">
        <f t="shared" ref="AD833:AF834" si="226">AD834</f>
        <v>28507.899999999998</v>
      </c>
      <c r="AE833" s="643">
        <f t="shared" si="226"/>
        <v>28507.899999999998</v>
      </c>
      <c r="AF833" s="654">
        <f t="shared" si="226"/>
        <v>28507.899999999998</v>
      </c>
      <c r="AG833" s="3"/>
      <c r="AH833" s="3"/>
    </row>
    <row r="834" spans="1:34" ht="31.5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463" t="s">
        <v>191</v>
      </c>
      <c r="Y834" s="458" t="s">
        <v>416</v>
      </c>
      <c r="Z834" s="459" t="s">
        <v>5</v>
      </c>
      <c r="AA834" s="459" t="s">
        <v>5</v>
      </c>
      <c r="AB834" s="550" t="s">
        <v>322</v>
      </c>
      <c r="AC834" s="488"/>
      <c r="AD834" s="686">
        <f>AD835</f>
        <v>28507.899999999998</v>
      </c>
      <c r="AE834" s="643">
        <f t="shared" si="226"/>
        <v>28507.899999999998</v>
      </c>
      <c r="AF834" s="654">
        <f t="shared" si="226"/>
        <v>28507.899999999998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472" t="s">
        <v>205</v>
      </c>
      <c r="Y835" s="458" t="s">
        <v>416</v>
      </c>
      <c r="Z835" s="459" t="s">
        <v>5</v>
      </c>
      <c r="AA835" s="459" t="s">
        <v>5</v>
      </c>
      <c r="AB835" s="550" t="s">
        <v>544</v>
      </c>
      <c r="AC835" s="488"/>
      <c r="AD835" s="686">
        <f>AD836+AD839+AD842</f>
        <v>28507.899999999998</v>
      </c>
      <c r="AE835" s="643">
        <f>AE836+AE839+AE842</f>
        <v>28507.899999999998</v>
      </c>
      <c r="AF835" s="654">
        <f>AF836+AF839+AF842</f>
        <v>28507.899999999998</v>
      </c>
      <c r="AH835" s="3"/>
    </row>
    <row r="836" spans="1:34" ht="31.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457" t="s">
        <v>206</v>
      </c>
      <c r="Y836" s="458" t="s">
        <v>416</v>
      </c>
      <c r="Z836" s="459" t="s">
        <v>5</v>
      </c>
      <c r="AA836" s="459" t="s">
        <v>5</v>
      </c>
      <c r="AB836" s="550" t="s">
        <v>545</v>
      </c>
      <c r="AC836" s="460"/>
      <c r="AD836" s="686">
        <f>AD837</f>
        <v>2325.6</v>
      </c>
      <c r="AE836" s="643">
        <f t="shared" ref="AE836:AF836" si="227">AE837</f>
        <v>2325.6</v>
      </c>
      <c r="AF836" s="654">
        <f t="shared" si="227"/>
        <v>2325.6</v>
      </c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457" t="s">
        <v>120</v>
      </c>
      <c r="Y837" s="458" t="s">
        <v>416</v>
      </c>
      <c r="Z837" s="459" t="s">
        <v>5</v>
      </c>
      <c r="AA837" s="459" t="s">
        <v>5</v>
      </c>
      <c r="AB837" s="550" t="s">
        <v>545</v>
      </c>
      <c r="AC837" s="460">
        <v>200</v>
      </c>
      <c r="AD837" s="686">
        <f>AD838</f>
        <v>2325.6</v>
      </c>
      <c r="AE837" s="643">
        <f>AE838</f>
        <v>2325.6</v>
      </c>
      <c r="AF837" s="654">
        <f>AF838</f>
        <v>2325.6</v>
      </c>
      <c r="AH837" s="3"/>
    </row>
    <row r="838" spans="1:34" ht="31.5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457" t="s">
        <v>52</v>
      </c>
      <c r="Y838" s="458" t="s">
        <v>416</v>
      </c>
      <c r="Z838" s="459" t="s">
        <v>5</v>
      </c>
      <c r="AA838" s="459" t="s">
        <v>5</v>
      </c>
      <c r="AB838" s="550" t="s">
        <v>545</v>
      </c>
      <c r="AC838" s="460">
        <v>240</v>
      </c>
      <c r="AD838" s="686">
        <v>2325.6</v>
      </c>
      <c r="AE838" s="643">
        <v>2325.6</v>
      </c>
      <c r="AF838" s="654">
        <v>2325.6</v>
      </c>
      <c r="AH838" s="3"/>
    </row>
    <row r="839" spans="1:34" ht="31.5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457" t="s">
        <v>207</v>
      </c>
      <c r="Y839" s="458" t="s">
        <v>416</v>
      </c>
      <c r="Z839" s="459" t="s">
        <v>5</v>
      </c>
      <c r="AA839" s="459" t="s">
        <v>5</v>
      </c>
      <c r="AB839" s="550" t="s">
        <v>546</v>
      </c>
      <c r="AC839" s="460"/>
      <c r="AD839" s="686">
        <f t="shared" ref="AD839:AF840" si="228">AD840</f>
        <v>16444.3</v>
      </c>
      <c r="AE839" s="643">
        <f t="shared" si="228"/>
        <v>16444.3</v>
      </c>
      <c r="AF839" s="654">
        <f t="shared" si="228"/>
        <v>16444.3</v>
      </c>
      <c r="AH839" s="3"/>
    </row>
    <row r="840" spans="1:34" ht="47.2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457" t="s">
        <v>41</v>
      </c>
      <c r="Y840" s="458" t="s">
        <v>416</v>
      </c>
      <c r="Z840" s="459" t="s">
        <v>5</v>
      </c>
      <c r="AA840" s="459" t="s">
        <v>5</v>
      </c>
      <c r="AB840" s="550" t="s">
        <v>546</v>
      </c>
      <c r="AC840" s="460">
        <v>100</v>
      </c>
      <c r="AD840" s="686">
        <f t="shared" si="228"/>
        <v>16444.3</v>
      </c>
      <c r="AE840" s="643">
        <f t="shared" si="228"/>
        <v>16444.3</v>
      </c>
      <c r="AF840" s="654">
        <f t="shared" si="228"/>
        <v>16444.3</v>
      </c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57" t="s">
        <v>96</v>
      </c>
      <c r="Y841" s="458" t="s">
        <v>416</v>
      </c>
      <c r="Z841" s="459" t="s">
        <v>5</v>
      </c>
      <c r="AA841" s="459" t="s">
        <v>5</v>
      </c>
      <c r="AB841" s="550" t="s">
        <v>546</v>
      </c>
      <c r="AC841" s="460">
        <v>120</v>
      </c>
      <c r="AD841" s="686">
        <v>16444.3</v>
      </c>
      <c r="AE841" s="643">
        <v>16444.3</v>
      </c>
      <c r="AF841" s="654">
        <v>16444.3</v>
      </c>
      <c r="AG841" s="268"/>
      <c r="AH841" s="3"/>
    </row>
    <row r="842" spans="1:34" ht="31.5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57" t="s">
        <v>208</v>
      </c>
      <c r="Y842" s="458" t="s">
        <v>416</v>
      </c>
      <c r="Z842" s="459" t="s">
        <v>5</v>
      </c>
      <c r="AA842" s="459" t="s">
        <v>5</v>
      </c>
      <c r="AB842" s="550" t="s">
        <v>547</v>
      </c>
      <c r="AC842" s="460"/>
      <c r="AD842" s="686">
        <f t="shared" ref="AD842:AF843" si="229">AD843</f>
        <v>9738</v>
      </c>
      <c r="AE842" s="643">
        <f t="shared" si="229"/>
        <v>9738</v>
      </c>
      <c r="AF842" s="654">
        <f t="shared" si="229"/>
        <v>9738</v>
      </c>
      <c r="AH842" s="3"/>
    </row>
    <row r="843" spans="1:34" ht="47.25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57" t="s">
        <v>41</v>
      </c>
      <c r="Y843" s="458" t="s">
        <v>416</v>
      </c>
      <c r="Z843" s="459" t="s">
        <v>5</v>
      </c>
      <c r="AA843" s="459" t="s">
        <v>5</v>
      </c>
      <c r="AB843" s="550" t="s">
        <v>547</v>
      </c>
      <c r="AC843" s="460">
        <v>100</v>
      </c>
      <c r="AD843" s="686">
        <f t="shared" si="229"/>
        <v>9738</v>
      </c>
      <c r="AE843" s="643">
        <f t="shared" si="229"/>
        <v>9738</v>
      </c>
      <c r="AF843" s="654">
        <f t="shared" si="229"/>
        <v>9738</v>
      </c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57" t="s">
        <v>96</v>
      </c>
      <c r="Y844" s="458" t="s">
        <v>416</v>
      </c>
      <c r="Z844" s="459" t="s">
        <v>5</v>
      </c>
      <c r="AA844" s="459" t="s">
        <v>5</v>
      </c>
      <c r="AB844" s="550" t="s">
        <v>547</v>
      </c>
      <c r="AC844" s="460">
        <v>120</v>
      </c>
      <c r="AD844" s="686">
        <v>9738</v>
      </c>
      <c r="AE844" s="643">
        <v>9738</v>
      </c>
      <c r="AF844" s="654">
        <v>9738</v>
      </c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666" t="s">
        <v>39</v>
      </c>
      <c r="Y845" s="454" t="s">
        <v>416</v>
      </c>
      <c r="Z845" s="477" t="s">
        <v>95</v>
      </c>
      <c r="AA845" s="459"/>
      <c r="AB845" s="549"/>
      <c r="AC845" s="460"/>
      <c r="AD845" s="685">
        <f>AD846</f>
        <v>824970</v>
      </c>
      <c r="AE845" s="642">
        <f>AE846</f>
        <v>0</v>
      </c>
      <c r="AF845" s="653">
        <f>AF846</f>
        <v>0</v>
      </c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57" t="s">
        <v>92</v>
      </c>
      <c r="Y846" s="458" t="s">
        <v>416</v>
      </c>
      <c r="Z846" s="480" t="s">
        <v>95</v>
      </c>
      <c r="AA846" s="459" t="s">
        <v>30</v>
      </c>
      <c r="AB846" s="549"/>
      <c r="AC846" s="460"/>
      <c r="AD846" s="686">
        <f t="shared" ref="AD846:AF854" si="230">AD847</f>
        <v>824970</v>
      </c>
      <c r="AE846" s="643">
        <f t="shared" si="230"/>
        <v>0</v>
      </c>
      <c r="AF846" s="654">
        <f t="shared" si="230"/>
        <v>0</v>
      </c>
      <c r="AH846" s="3"/>
    </row>
    <row r="847" spans="1:34" ht="31.5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465" t="s">
        <v>597</v>
      </c>
      <c r="Y847" s="458" t="s">
        <v>416</v>
      </c>
      <c r="Z847" s="480" t="s">
        <v>95</v>
      </c>
      <c r="AA847" s="459" t="s">
        <v>30</v>
      </c>
      <c r="AB847" s="550" t="s">
        <v>111</v>
      </c>
      <c r="AC847" s="460"/>
      <c r="AD847" s="686">
        <f>AD848</f>
        <v>824970</v>
      </c>
      <c r="AE847" s="643">
        <f>AE848+AE764</f>
        <v>0</v>
      </c>
      <c r="AF847" s="654">
        <f>AF848+AF764</f>
        <v>0</v>
      </c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65" t="s">
        <v>589</v>
      </c>
      <c r="Y848" s="458" t="s">
        <v>416</v>
      </c>
      <c r="Z848" s="480" t="s">
        <v>95</v>
      </c>
      <c r="AA848" s="459" t="s">
        <v>30</v>
      </c>
      <c r="AB848" s="550" t="s">
        <v>590</v>
      </c>
      <c r="AC848" s="460"/>
      <c r="AD848" s="686">
        <f>AD849</f>
        <v>824970</v>
      </c>
      <c r="AE848" s="643">
        <f>AE853</f>
        <v>0</v>
      </c>
      <c r="AF848" s="654">
        <f>AF853</f>
        <v>0</v>
      </c>
      <c r="AH848" s="3"/>
    </row>
    <row r="849" spans="1:34" ht="46.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65" t="s">
        <v>766</v>
      </c>
      <c r="Y849" s="458" t="s">
        <v>416</v>
      </c>
      <c r="Z849" s="480" t="s">
        <v>95</v>
      </c>
      <c r="AA849" s="459" t="s">
        <v>30</v>
      </c>
      <c r="AB849" s="550" t="s">
        <v>767</v>
      </c>
      <c r="AC849" s="460"/>
      <c r="AD849" s="686">
        <f>AD853+AD850</f>
        <v>824970</v>
      </c>
      <c r="AE849" s="643">
        <f t="shared" ref="AE849:AF849" si="231">AE853+AE850</f>
        <v>0</v>
      </c>
      <c r="AF849" s="654">
        <f t="shared" si="231"/>
        <v>0</v>
      </c>
      <c r="AH849" s="3"/>
    </row>
    <row r="850" spans="1:34" ht="29.2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465" t="s">
        <v>764</v>
      </c>
      <c r="Y850" s="458" t="s">
        <v>416</v>
      </c>
      <c r="Z850" s="480" t="s">
        <v>95</v>
      </c>
      <c r="AA850" s="459" t="s">
        <v>30</v>
      </c>
      <c r="AB850" s="550" t="s">
        <v>765</v>
      </c>
      <c r="AC850" s="460"/>
      <c r="AD850" s="686">
        <f>AD851</f>
        <v>10</v>
      </c>
      <c r="AE850" s="643">
        <f t="shared" ref="AE850:AF851" si="232">AE851</f>
        <v>0</v>
      </c>
      <c r="AF850" s="654">
        <f t="shared" si="232"/>
        <v>0</v>
      </c>
      <c r="AH850" s="3"/>
    </row>
    <row r="851" spans="1:34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457" t="s">
        <v>120</v>
      </c>
      <c r="Y851" s="458" t="s">
        <v>416</v>
      </c>
      <c r="Z851" s="480" t="s">
        <v>95</v>
      </c>
      <c r="AA851" s="459" t="s">
        <v>30</v>
      </c>
      <c r="AB851" s="550" t="s">
        <v>765</v>
      </c>
      <c r="AC851" s="460">
        <v>200</v>
      </c>
      <c r="AD851" s="686">
        <f>AD852</f>
        <v>10</v>
      </c>
      <c r="AE851" s="643">
        <f t="shared" si="232"/>
        <v>0</v>
      </c>
      <c r="AF851" s="654">
        <f t="shared" si="232"/>
        <v>0</v>
      </c>
      <c r="AH851" s="3"/>
    </row>
    <row r="852" spans="1:34" ht="31.5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57" t="s">
        <v>52</v>
      </c>
      <c r="Y852" s="458" t="s">
        <v>416</v>
      </c>
      <c r="Z852" s="480" t="s">
        <v>95</v>
      </c>
      <c r="AA852" s="459" t="s">
        <v>30</v>
      </c>
      <c r="AB852" s="550" t="s">
        <v>765</v>
      </c>
      <c r="AC852" s="460">
        <v>240</v>
      </c>
      <c r="AD852" s="686">
        <v>10</v>
      </c>
      <c r="AE852" s="643">
        <v>0</v>
      </c>
      <c r="AF852" s="654">
        <v>0</v>
      </c>
      <c r="AH852" s="3"/>
    </row>
    <row r="853" spans="1:34" ht="53.2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675" t="s">
        <v>784</v>
      </c>
      <c r="Y853" s="458" t="s">
        <v>416</v>
      </c>
      <c r="Z853" s="480" t="s">
        <v>95</v>
      </c>
      <c r="AA853" s="459" t="s">
        <v>30</v>
      </c>
      <c r="AB853" s="550" t="s">
        <v>785</v>
      </c>
      <c r="AC853" s="479"/>
      <c r="AD853" s="686">
        <f>AD854</f>
        <v>824960</v>
      </c>
      <c r="AE853" s="643">
        <f t="shared" ref="AE853:AF853" si="233">AE854</f>
        <v>0</v>
      </c>
      <c r="AF853" s="654">
        <f t="shared" si="233"/>
        <v>0</v>
      </c>
      <c r="AH853" s="3"/>
    </row>
    <row r="854" spans="1:34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681" t="s">
        <v>153</v>
      </c>
      <c r="Y854" s="458" t="s">
        <v>416</v>
      </c>
      <c r="Z854" s="480" t="s">
        <v>95</v>
      </c>
      <c r="AA854" s="459" t="s">
        <v>30</v>
      </c>
      <c r="AB854" s="550" t="s">
        <v>785</v>
      </c>
      <c r="AC854" s="479" t="s">
        <v>154</v>
      </c>
      <c r="AD854" s="686">
        <f t="shared" si="230"/>
        <v>824960</v>
      </c>
      <c r="AE854" s="643">
        <f t="shared" si="230"/>
        <v>0</v>
      </c>
      <c r="AF854" s="654">
        <f t="shared" si="230"/>
        <v>0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57" t="s">
        <v>9</v>
      </c>
      <c r="Y855" s="458" t="s">
        <v>416</v>
      </c>
      <c r="Z855" s="480" t="s">
        <v>95</v>
      </c>
      <c r="AA855" s="459" t="s">
        <v>30</v>
      </c>
      <c r="AB855" s="550" t="s">
        <v>785</v>
      </c>
      <c r="AC855" s="479" t="s">
        <v>155</v>
      </c>
      <c r="AD855" s="686">
        <f>816710.4+8249.6</f>
        <v>824960</v>
      </c>
      <c r="AE855" s="643">
        <v>0</v>
      </c>
      <c r="AF855" s="654">
        <v>0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666" t="s">
        <v>94</v>
      </c>
      <c r="Y856" s="454" t="s">
        <v>416</v>
      </c>
      <c r="Z856" s="477" t="s">
        <v>36</v>
      </c>
      <c r="AA856" s="477"/>
      <c r="AB856" s="547"/>
      <c r="AC856" s="456"/>
      <c r="AD856" s="685">
        <f>AD857+AD871+AD864</f>
        <v>16749.5</v>
      </c>
      <c r="AE856" s="642">
        <f t="shared" ref="AE856:AF856" si="234">AE857+AE871+AE864</f>
        <v>33751.9</v>
      </c>
      <c r="AF856" s="653">
        <f t="shared" si="234"/>
        <v>31152</v>
      </c>
      <c r="AG856" s="3"/>
      <c r="AH856" s="3"/>
    </row>
    <row r="857" spans="1:34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457" t="s">
        <v>55</v>
      </c>
      <c r="Y857" s="458" t="s">
        <v>416</v>
      </c>
      <c r="Z857" s="459">
        <v>10</v>
      </c>
      <c r="AA857" s="459" t="s">
        <v>29</v>
      </c>
      <c r="AB857" s="549"/>
      <c r="AC857" s="456"/>
      <c r="AD857" s="686">
        <f t="shared" ref="AD857:AF862" si="235">AD858</f>
        <v>1031.5</v>
      </c>
      <c r="AE857" s="643">
        <f t="shared" si="235"/>
        <v>1031.5</v>
      </c>
      <c r="AF857" s="654">
        <f t="shared" si="235"/>
        <v>1031.5</v>
      </c>
      <c r="AG857" s="3"/>
      <c r="AH857" s="3"/>
    </row>
    <row r="858" spans="1:34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63" t="s">
        <v>292</v>
      </c>
      <c r="Y858" s="458" t="s">
        <v>416</v>
      </c>
      <c r="Z858" s="459">
        <v>10</v>
      </c>
      <c r="AA858" s="459" t="s">
        <v>29</v>
      </c>
      <c r="AB858" s="550" t="s">
        <v>109</v>
      </c>
      <c r="AC858" s="456"/>
      <c r="AD858" s="686">
        <f t="shared" si="235"/>
        <v>1031.5</v>
      </c>
      <c r="AE858" s="643">
        <f t="shared" si="235"/>
        <v>1031.5</v>
      </c>
      <c r="AF858" s="654">
        <f t="shared" si="235"/>
        <v>1031.5</v>
      </c>
      <c r="AG858" s="3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63" t="s">
        <v>293</v>
      </c>
      <c r="Y859" s="458" t="s">
        <v>416</v>
      </c>
      <c r="Z859" s="459">
        <v>10</v>
      </c>
      <c r="AA859" s="459" t="s">
        <v>29</v>
      </c>
      <c r="AB859" s="550" t="s">
        <v>118</v>
      </c>
      <c r="AC859" s="456"/>
      <c r="AD859" s="686">
        <f t="shared" si="235"/>
        <v>1031.5</v>
      </c>
      <c r="AE859" s="643">
        <f t="shared" si="235"/>
        <v>1031.5</v>
      </c>
      <c r="AF859" s="654">
        <f t="shared" si="235"/>
        <v>1031.5</v>
      </c>
      <c r="AG859" s="3"/>
      <c r="AH859" s="3"/>
    </row>
    <row r="860" spans="1:34" ht="31.5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463" t="s">
        <v>294</v>
      </c>
      <c r="Y860" s="458" t="s">
        <v>416</v>
      </c>
      <c r="Z860" s="459">
        <v>10</v>
      </c>
      <c r="AA860" s="459" t="s">
        <v>29</v>
      </c>
      <c r="AB860" s="550" t="s">
        <v>465</v>
      </c>
      <c r="AC860" s="456"/>
      <c r="AD860" s="686">
        <f t="shared" si="235"/>
        <v>1031.5</v>
      </c>
      <c r="AE860" s="643">
        <f t="shared" si="235"/>
        <v>1031.5</v>
      </c>
      <c r="AF860" s="654">
        <f t="shared" si="235"/>
        <v>1031.5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72" t="s">
        <v>295</v>
      </c>
      <c r="Y861" s="458" t="s">
        <v>416</v>
      </c>
      <c r="Z861" s="459">
        <v>10</v>
      </c>
      <c r="AA861" s="459" t="s">
        <v>29</v>
      </c>
      <c r="AB861" s="550" t="s">
        <v>464</v>
      </c>
      <c r="AC861" s="456"/>
      <c r="AD861" s="686">
        <f t="shared" si="235"/>
        <v>1031.5</v>
      </c>
      <c r="AE861" s="643">
        <f t="shared" si="235"/>
        <v>1031.5</v>
      </c>
      <c r="AF861" s="654">
        <f t="shared" si="235"/>
        <v>1031.5</v>
      </c>
      <c r="AG861" s="3"/>
      <c r="AH861" s="3"/>
    </row>
    <row r="862" spans="1:34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57" t="s">
        <v>97</v>
      </c>
      <c r="Y862" s="458" t="s">
        <v>416</v>
      </c>
      <c r="Z862" s="459">
        <v>10</v>
      </c>
      <c r="AA862" s="459" t="s">
        <v>29</v>
      </c>
      <c r="AB862" s="550" t="s">
        <v>464</v>
      </c>
      <c r="AC862" s="460">
        <v>300</v>
      </c>
      <c r="AD862" s="686">
        <f t="shared" si="235"/>
        <v>1031.5</v>
      </c>
      <c r="AE862" s="643">
        <f t="shared" si="235"/>
        <v>1031.5</v>
      </c>
      <c r="AF862" s="654">
        <f t="shared" si="235"/>
        <v>1031.5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57" t="s">
        <v>40</v>
      </c>
      <c r="Y863" s="458" t="s">
        <v>416</v>
      </c>
      <c r="Z863" s="459">
        <v>10</v>
      </c>
      <c r="AA863" s="459" t="s">
        <v>29</v>
      </c>
      <c r="AB863" s="550" t="s">
        <v>464</v>
      </c>
      <c r="AC863" s="460">
        <v>320</v>
      </c>
      <c r="AD863" s="686">
        <v>1031.5</v>
      </c>
      <c r="AE863" s="643">
        <v>1031.5</v>
      </c>
      <c r="AF863" s="654">
        <v>1031.5</v>
      </c>
      <c r="AG863" s="3"/>
      <c r="AH863" s="3"/>
    </row>
    <row r="864" spans="1:34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57" t="s">
        <v>58</v>
      </c>
      <c r="Y864" s="458" t="s">
        <v>416</v>
      </c>
      <c r="Z864" s="459">
        <v>10</v>
      </c>
      <c r="AA864" s="459" t="s">
        <v>7</v>
      </c>
      <c r="AB864" s="550"/>
      <c r="AC864" s="460"/>
      <c r="AD864" s="686">
        <f t="shared" ref="AD864:AD869" si="236">AD865</f>
        <v>0</v>
      </c>
      <c r="AE864" s="643">
        <f t="shared" ref="AE864:AF866" si="237">AE865</f>
        <v>2990</v>
      </c>
      <c r="AF864" s="654">
        <f t="shared" si="237"/>
        <v>0</v>
      </c>
      <c r="AG864" s="3"/>
      <c r="AH864" s="3"/>
    </row>
    <row r="865" spans="1:3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63" t="s">
        <v>181</v>
      </c>
      <c r="Y865" s="458" t="s">
        <v>416</v>
      </c>
      <c r="Z865" s="459">
        <v>10</v>
      </c>
      <c r="AA865" s="459" t="s">
        <v>7</v>
      </c>
      <c r="AB865" s="550" t="s">
        <v>116</v>
      </c>
      <c r="AC865" s="460"/>
      <c r="AD865" s="686">
        <f t="shared" si="236"/>
        <v>0</v>
      </c>
      <c r="AE865" s="643">
        <f t="shared" si="237"/>
        <v>2990</v>
      </c>
      <c r="AF865" s="654">
        <f t="shared" si="237"/>
        <v>0</v>
      </c>
      <c r="AG865" s="3"/>
      <c r="AH865" s="3"/>
    </row>
    <row r="866" spans="1:35" ht="31.5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57" t="s">
        <v>675</v>
      </c>
      <c r="Y866" s="458" t="s">
        <v>416</v>
      </c>
      <c r="Z866" s="459">
        <v>10</v>
      </c>
      <c r="AA866" s="459" t="s">
        <v>7</v>
      </c>
      <c r="AB866" s="550" t="s">
        <v>676</v>
      </c>
      <c r="AC866" s="460"/>
      <c r="AD866" s="686">
        <f t="shared" si="236"/>
        <v>0</v>
      </c>
      <c r="AE866" s="643">
        <f t="shared" si="237"/>
        <v>2990</v>
      </c>
      <c r="AF866" s="654">
        <f t="shared" si="237"/>
        <v>0</v>
      </c>
      <c r="AG866" s="3"/>
      <c r="AH866" s="3"/>
    </row>
    <row r="867" spans="1:35" ht="47.2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57" t="s">
        <v>678</v>
      </c>
      <c r="Y867" s="458" t="s">
        <v>416</v>
      </c>
      <c r="Z867" s="459">
        <v>10</v>
      </c>
      <c r="AA867" s="459" t="s">
        <v>7</v>
      </c>
      <c r="AB867" s="550" t="s">
        <v>677</v>
      </c>
      <c r="AC867" s="460"/>
      <c r="AD867" s="686">
        <f t="shared" si="236"/>
        <v>0</v>
      </c>
      <c r="AE867" s="643">
        <f t="shared" ref="AE867:AF867" si="238">AE868</f>
        <v>2990</v>
      </c>
      <c r="AF867" s="654">
        <f t="shared" si="238"/>
        <v>0</v>
      </c>
      <c r="AG867" s="3"/>
      <c r="AH867" s="3"/>
    </row>
    <row r="868" spans="1:35" ht="47.2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57" t="s">
        <v>680</v>
      </c>
      <c r="Y868" s="458" t="s">
        <v>416</v>
      </c>
      <c r="Z868" s="459">
        <v>10</v>
      </c>
      <c r="AA868" s="459" t="s">
        <v>7</v>
      </c>
      <c r="AB868" s="550" t="s">
        <v>679</v>
      </c>
      <c r="AC868" s="460"/>
      <c r="AD868" s="686">
        <f t="shared" si="236"/>
        <v>0</v>
      </c>
      <c r="AE868" s="643">
        <f t="shared" ref="AE868:AF868" si="239">AE869</f>
        <v>2990</v>
      </c>
      <c r="AF868" s="654">
        <f t="shared" si="239"/>
        <v>0</v>
      </c>
      <c r="AG868" s="3"/>
      <c r="AH868" s="3"/>
    </row>
    <row r="869" spans="1:35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57" t="s">
        <v>97</v>
      </c>
      <c r="Y869" s="458" t="s">
        <v>416</v>
      </c>
      <c r="Z869" s="459">
        <v>10</v>
      </c>
      <c r="AA869" s="459" t="s">
        <v>7</v>
      </c>
      <c r="AB869" s="550" t="s">
        <v>679</v>
      </c>
      <c r="AC869" s="460">
        <v>300</v>
      </c>
      <c r="AD869" s="686">
        <f t="shared" si="236"/>
        <v>0</v>
      </c>
      <c r="AE869" s="643">
        <f t="shared" ref="AE869:AF869" si="240">AE870</f>
        <v>2990</v>
      </c>
      <c r="AF869" s="654">
        <f t="shared" si="240"/>
        <v>0</v>
      </c>
      <c r="AG869" s="3"/>
      <c r="AH869" s="3"/>
    </row>
    <row r="870" spans="1:3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57" t="s">
        <v>40</v>
      </c>
      <c r="Y870" s="458" t="s">
        <v>416</v>
      </c>
      <c r="Z870" s="459">
        <v>10</v>
      </c>
      <c r="AA870" s="459" t="s">
        <v>7</v>
      </c>
      <c r="AB870" s="550" t="s">
        <v>679</v>
      </c>
      <c r="AC870" s="460">
        <v>320</v>
      </c>
      <c r="AD870" s="686">
        <v>0</v>
      </c>
      <c r="AE870" s="643">
        <v>2990</v>
      </c>
      <c r="AF870" s="654">
        <v>0</v>
      </c>
      <c r="AG870" s="3"/>
      <c r="AH870" s="3"/>
    </row>
    <row r="871" spans="1:35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57" t="s">
        <v>31</v>
      </c>
      <c r="Y871" s="458" t="s">
        <v>416</v>
      </c>
      <c r="Z871" s="459">
        <v>10</v>
      </c>
      <c r="AA871" s="459" t="s">
        <v>49</v>
      </c>
      <c r="AB871" s="549"/>
      <c r="AC871" s="460"/>
      <c r="AD871" s="686">
        <f t="shared" ref="AD871:AF874" si="241">AD872</f>
        <v>15718</v>
      </c>
      <c r="AE871" s="643">
        <f t="shared" si="241"/>
        <v>29730.400000000001</v>
      </c>
      <c r="AF871" s="654">
        <f t="shared" si="241"/>
        <v>30120.5</v>
      </c>
      <c r="AG871" s="3"/>
      <c r="AH871" s="3"/>
    </row>
    <row r="872" spans="1:3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463" t="s">
        <v>181</v>
      </c>
      <c r="Y872" s="458" t="s">
        <v>416</v>
      </c>
      <c r="Z872" s="459">
        <v>10</v>
      </c>
      <c r="AA872" s="459" t="s">
        <v>49</v>
      </c>
      <c r="AB872" s="550" t="s">
        <v>116</v>
      </c>
      <c r="AC872" s="460"/>
      <c r="AD872" s="686">
        <f t="shared" si="241"/>
        <v>15718</v>
      </c>
      <c r="AE872" s="643">
        <f t="shared" si="241"/>
        <v>29730.400000000001</v>
      </c>
      <c r="AF872" s="654">
        <f t="shared" si="241"/>
        <v>30120.5</v>
      </c>
      <c r="AG872" s="3"/>
      <c r="AH872" s="3"/>
    </row>
    <row r="873" spans="1:35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63" t="s">
        <v>180</v>
      </c>
      <c r="Y873" s="458" t="s">
        <v>416</v>
      </c>
      <c r="Z873" s="459">
        <v>10</v>
      </c>
      <c r="AA873" s="459" t="s">
        <v>49</v>
      </c>
      <c r="AB873" s="550" t="s">
        <v>143</v>
      </c>
      <c r="AC873" s="460"/>
      <c r="AD873" s="686">
        <f t="shared" si="241"/>
        <v>15718</v>
      </c>
      <c r="AE873" s="643">
        <f t="shared" si="241"/>
        <v>29730.400000000001</v>
      </c>
      <c r="AF873" s="654">
        <f t="shared" si="241"/>
        <v>30120.5</v>
      </c>
      <c r="AG873" s="3"/>
      <c r="AH873" s="3"/>
    </row>
    <row r="874" spans="1:35" ht="47.25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63" t="s">
        <v>425</v>
      </c>
      <c r="Y874" s="458" t="s">
        <v>416</v>
      </c>
      <c r="Z874" s="459">
        <v>10</v>
      </c>
      <c r="AA874" s="459" t="s">
        <v>49</v>
      </c>
      <c r="AB874" s="550" t="s">
        <v>142</v>
      </c>
      <c r="AC874" s="460"/>
      <c r="AD874" s="686">
        <f>AD875</f>
        <v>15718</v>
      </c>
      <c r="AE874" s="643">
        <f t="shared" si="241"/>
        <v>29730.400000000001</v>
      </c>
      <c r="AF874" s="654">
        <f t="shared" si="241"/>
        <v>30120.5</v>
      </c>
      <c r="AG874" s="3"/>
      <c r="AH874" s="3"/>
    </row>
    <row r="875" spans="1:3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63" t="s">
        <v>178</v>
      </c>
      <c r="Y875" s="458" t="s">
        <v>416</v>
      </c>
      <c r="Z875" s="459">
        <v>10</v>
      </c>
      <c r="AA875" s="459" t="s">
        <v>49</v>
      </c>
      <c r="AB875" s="550" t="s">
        <v>179</v>
      </c>
      <c r="AC875" s="460"/>
      <c r="AD875" s="686">
        <f t="shared" ref="AD875:AF876" si="242">AD876</f>
        <v>15718</v>
      </c>
      <c r="AE875" s="643">
        <f t="shared" si="242"/>
        <v>29730.400000000001</v>
      </c>
      <c r="AF875" s="654">
        <f t="shared" si="242"/>
        <v>30120.5</v>
      </c>
      <c r="AG875" s="3"/>
      <c r="AH875" s="3"/>
    </row>
    <row r="876" spans="1:3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57" t="s">
        <v>97</v>
      </c>
      <c r="Y876" s="458" t="s">
        <v>416</v>
      </c>
      <c r="Z876" s="459">
        <v>10</v>
      </c>
      <c r="AA876" s="459" t="s">
        <v>49</v>
      </c>
      <c r="AB876" s="550" t="s">
        <v>179</v>
      </c>
      <c r="AC876" s="460">
        <v>300</v>
      </c>
      <c r="AD876" s="686">
        <f t="shared" si="242"/>
        <v>15718</v>
      </c>
      <c r="AE876" s="643">
        <f t="shared" si="242"/>
        <v>29730.400000000001</v>
      </c>
      <c r="AF876" s="654">
        <f t="shared" si="242"/>
        <v>30120.5</v>
      </c>
      <c r="AG876" s="3"/>
      <c r="AH876" s="3"/>
    </row>
    <row r="877" spans="1:35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57" t="s">
        <v>24</v>
      </c>
      <c r="Y877" s="458" t="s">
        <v>416</v>
      </c>
      <c r="Z877" s="459">
        <v>10</v>
      </c>
      <c r="AA877" s="459" t="s">
        <v>49</v>
      </c>
      <c r="AB877" s="550" t="s">
        <v>179</v>
      </c>
      <c r="AC877" s="460">
        <v>320</v>
      </c>
      <c r="AD877" s="686">
        <f>8688+7030</f>
        <v>15718</v>
      </c>
      <c r="AE877" s="643">
        <f>16426.2+13304.2</f>
        <v>29730.400000000001</v>
      </c>
      <c r="AF877" s="657">
        <f>16695+13425.5</f>
        <v>30120.5</v>
      </c>
      <c r="AG877" s="3"/>
      <c r="AH877" s="3"/>
    </row>
    <row r="878" spans="1:3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666" t="s">
        <v>13</v>
      </c>
      <c r="Y878" s="454" t="s">
        <v>416</v>
      </c>
      <c r="Z878" s="486">
        <v>11</v>
      </c>
      <c r="AA878" s="477"/>
      <c r="AB878" s="547"/>
      <c r="AC878" s="460"/>
      <c r="AD878" s="686">
        <f>AD879</f>
        <v>5405</v>
      </c>
      <c r="AE878" s="643">
        <f t="shared" ref="AE878:AF879" si="243">AE879</f>
        <v>0</v>
      </c>
      <c r="AF878" s="654">
        <f t="shared" si="243"/>
        <v>0</v>
      </c>
      <c r="AG878" s="3"/>
      <c r="AH878" s="3"/>
    </row>
    <row r="879" spans="1:3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457" t="s">
        <v>35</v>
      </c>
      <c r="Y879" s="473" t="s">
        <v>416</v>
      </c>
      <c r="Z879" s="459">
        <v>11</v>
      </c>
      <c r="AA879" s="459" t="s">
        <v>30</v>
      </c>
      <c r="AB879" s="550"/>
      <c r="AC879" s="460"/>
      <c r="AD879" s="686">
        <f>AD880</f>
        <v>5405</v>
      </c>
      <c r="AE879" s="643">
        <f t="shared" si="243"/>
        <v>0</v>
      </c>
      <c r="AF879" s="654">
        <f t="shared" si="243"/>
        <v>0</v>
      </c>
      <c r="AG879" s="3"/>
      <c r="AH879" s="3"/>
    </row>
    <row r="880" spans="1:35" s="96" customFormat="1" x14ac:dyDescent="0.25">
      <c r="A880" s="68"/>
      <c r="B880" s="69"/>
      <c r="C880" s="69"/>
      <c r="D880" s="71"/>
      <c r="E880" s="72"/>
      <c r="F880" s="72"/>
      <c r="G880" s="498"/>
      <c r="H880" s="498"/>
      <c r="I880" s="498"/>
      <c r="J880" s="498"/>
      <c r="K880" s="498"/>
      <c r="L880" s="498"/>
      <c r="M880" s="498"/>
      <c r="N880" s="498"/>
      <c r="O880" s="74"/>
      <c r="P880" s="498"/>
      <c r="Q880" s="75"/>
      <c r="R880" s="95"/>
      <c r="S880" s="95"/>
      <c r="T880" s="95"/>
      <c r="U880" s="95"/>
      <c r="V880" s="95"/>
      <c r="W880" s="95"/>
      <c r="X880" s="465" t="s">
        <v>157</v>
      </c>
      <c r="Y880" s="458" t="s">
        <v>416</v>
      </c>
      <c r="Z880" s="459">
        <v>11</v>
      </c>
      <c r="AA880" s="459" t="s">
        <v>30</v>
      </c>
      <c r="AB880" s="550" t="s">
        <v>115</v>
      </c>
      <c r="AC880" s="578"/>
      <c r="AD880" s="686">
        <f t="shared" ref="AD880:AF882" si="244">AD881</f>
        <v>5405</v>
      </c>
      <c r="AE880" s="643">
        <f t="shared" si="244"/>
        <v>0</v>
      </c>
      <c r="AF880" s="654">
        <f t="shared" si="244"/>
        <v>0</v>
      </c>
      <c r="AG880" s="512"/>
      <c r="AH880" s="512"/>
      <c r="AI880" s="508"/>
    </row>
    <row r="881" spans="1:35" s="96" customFormat="1" x14ac:dyDescent="0.25">
      <c r="A881" s="68"/>
      <c r="B881" s="69"/>
      <c r="C881" s="69"/>
      <c r="D881" s="71"/>
      <c r="E881" s="72"/>
      <c r="F881" s="72"/>
      <c r="G881" s="498"/>
      <c r="H881" s="498"/>
      <c r="I881" s="498"/>
      <c r="J881" s="498"/>
      <c r="K881" s="498"/>
      <c r="L881" s="498"/>
      <c r="M881" s="498"/>
      <c r="N881" s="498"/>
      <c r="O881" s="74"/>
      <c r="P881" s="498"/>
      <c r="Q881" s="75"/>
      <c r="R881" s="95"/>
      <c r="S881" s="95"/>
      <c r="T881" s="95"/>
      <c r="U881" s="95"/>
      <c r="V881" s="95"/>
      <c r="W881" s="95"/>
      <c r="X881" s="465" t="s">
        <v>158</v>
      </c>
      <c r="Y881" s="458" t="s">
        <v>416</v>
      </c>
      <c r="Z881" s="459">
        <v>11</v>
      </c>
      <c r="AA881" s="459" t="s">
        <v>30</v>
      </c>
      <c r="AB881" s="550" t="s">
        <v>119</v>
      </c>
      <c r="AC881" s="578"/>
      <c r="AD881" s="686">
        <f t="shared" si="244"/>
        <v>5405</v>
      </c>
      <c r="AE881" s="643">
        <f t="shared" si="244"/>
        <v>0</v>
      </c>
      <c r="AF881" s="654">
        <f t="shared" si="244"/>
        <v>0</v>
      </c>
      <c r="AG881" s="512"/>
      <c r="AH881" s="512"/>
      <c r="AI881" s="508"/>
    </row>
    <row r="882" spans="1:35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457" t="s">
        <v>690</v>
      </c>
      <c r="Y882" s="458" t="s">
        <v>416</v>
      </c>
      <c r="Z882" s="459">
        <v>11</v>
      </c>
      <c r="AA882" s="459" t="s">
        <v>30</v>
      </c>
      <c r="AB882" s="550" t="s">
        <v>691</v>
      </c>
      <c r="AC882" s="460"/>
      <c r="AD882" s="686">
        <f>AD883</f>
        <v>5405</v>
      </c>
      <c r="AE882" s="643">
        <f t="shared" si="244"/>
        <v>0</v>
      </c>
      <c r="AF882" s="654">
        <f t="shared" si="244"/>
        <v>0</v>
      </c>
      <c r="AG882" s="3"/>
      <c r="AH882" s="3"/>
    </row>
    <row r="883" spans="1:35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57" t="s">
        <v>692</v>
      </c>
      <c r="Y883" s="458" t="s">
        <v>416</v>
      </c>
      <c r="Z883" s="459">
        <v>11</v>
      </c>
      <c r="AA883" s="459" t="s">
        <v>30</v>
      </c>
      <c r="AB883" s="550" t="s">
        <v>693</v>
      </c>
      <c r="AC883" s="460"/>
      <c r="AD883" s="686">
        <f>AD884</f>
        <v>5405</v>
      </c>
      <c r="AE883" s="643">
        <f t="shared" ref="AE883:AF883" si="245">AE884</f>
        <v>0</v>
      </c>
      <c r="AF883" s="654">
        <f t="shared" si="245"/>
        <v>0</v>
      </c>
      <c r="AG883" s="3"/>
      <c r="AH883" s="3"/>
    </row>
    <row r="884" spans="1:3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57" t="s">
        <v>120</v>
      </c>
      <c r="Y884" s="458" t="s">
        <v>416</v>
      </c>
      <c r="Z884" s="459">
        <v>11</v>
      </c>
      <c r="AA884" s="459" t="s">
        <v>30</v>
      </c>
      <c r="AB884" s="550" t="s">
        <v>693</v>
      </c>
      <c r="AC884" s="460">
        <v>200</v>
      </c>
      <c r="AD884" s="686">
        <f>AD885</f>
        <v>5405</v>
      </c>
      <c r="AE884" s="643">
        <f t="shared" ref="AE884:AF884" si="246">AE885</f>
        <v>0</v>
      </c>
      <c r="AF884" s="654">
        <f t="shared" si="246"/>
        <v>0</v>
      </c>
      <c r="AG884" s="3"/>
      <c r="AH884" s="3"/>
    </row>
    <row r="885" spans="1:35" ht="24.7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57" t="s">
        <v>52</v>
      </c>
      <c r="Y885" s="458" t="s">
        <v>416</v>
      </c>
      <c r="Z885" s="459">
        <v>11</v>
      </c>
      <c r="AA885" s="459" t="s">
        <v>30</v>
      </c>
      <c r="AB885" s="550" t="s">
        <v>693</v>
      </c>
      <c r="AC885" s="460">
        <v>240</v>
      </c>
      <c r="AD885" s="686">
        <v>5405</v>
      </c>
      <c r="AE885" s="643">
        <v>0</v>
      </c>
      <c r="AF885" s="657">
        <v>0</v>
      </c>
      <c r="AG885" s="3"/>
      <c r="AH885" s="3"/>
    </row>
    <row r="886" spans="1:35" ht="18.75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666" t="s">
        <v>418</v>
      </c>
      <c r="Y886" s="454">
        <v>904</v>
      </c>
      <c r="Z886" s="487"/>
      <c r="AA886" s="483"/>
      <c r="AB886" s="549"/>
      <c r="AC886" s="581"/>
      <c r="AD886" s="685">
        <f>AD887+AD909</f>
        <v>11466.400000000001</v>
      </c>
      <c r="AE886" s="642">
        <f>AE887+AE909</f>
        <v>11471.400000000001</v>
      </c>
      <c r="AF886" s="653">
        <f>AF887+AF909</f>
        <v>11476.400000000001</v>
      </c>
      <c r="AG886" s="3"/>
      <c r="AH886" s="3"/>
    </row>
    <row r="887" spans="1:35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666" t="s">
        <v>25</v>
      </c>
      <c r="Y887" s="454">
        <v>904</v>
      </c>
      <c r="Z887" s="455" t="s">
        <v>29</v>
      </c>
      <c r="AA887" s="548"/>
      <c r="AB887" s="547"/>
      <c r="AC887" s="482"/>
      <c r="AD887" s="685">
        <f t="shared" ref="AD887:AF895" si="247">AD888</f>
        <v>10833.400000000001</v>
      </c>
      <c r="AE887" s="642">
        <f t="shared" si="247"/>
        <v>10838.400000000001</v>
      </c>
      <c r="AF887" s="653">
        <f t="shared" si="247"/>
        <v>10843.400000000001</v>
      </c>
      <c r="AG887" s="3"/>
      <c r="AH887" s="3"/>
    </row>
    <row r="888" spans="1:35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57" t="s">
        <v>411</v>
      </c>
      <c r="Y888" s="458">
        <v>904</v>
      </c>
      <c r="Z888" s="459" t="s">
        <v>29</v>
      </c>
      <c r="AA888" s="459" t="s">
        <v>95</v>
      </c>
      <c r="AB888" s="547"/>
      <c r="AC888" s="482"/>
      <c r="AD888" s="686">
        <f>AD889+AD895</f>
        <v>10833.400000000001</v>
      </c>
      <c r="AE888" s="643">
        <f t="shared" ref="AE888:AF888" si="248">AE889+AE895</f>
        <v>10838.400000000001</v>
      </c>
      <c r="AF888" s="654">
        <f t="shared" si="248"/>
        <v>10843.400000000001</v>
      </c>
      <c r="AG888" s="3"/>
      <c r="AH888" s="3"/>
    </row>
    <row r="889" spans="1:35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258" t="s">
        <v>186</v>
      </c>
      <c r="Y889" s="458">
        <v>904</v>
      </c>
      <c r="Z889" s="459" t="s">
        <v>29</v>
      </c>
      <c r="AA889" s="459" t="s">
        <v>95</v>
      </c>
      <c r="AB889" s="550" t="s">
        <v>112</v>
      </c>
      <c r="AC889" s="482"/>
      <c r="AD889" s="686">
        <f>AD890</f>
        <v>70</v>
      </c>
      <c r="AE889" s="643">
        <f t="shared" ref="AE889:AF889" si="249">AE890</f>
        <v>75</v>
      </c>
      <c r="AF889" s="654">
        <f t="shared" si="249"/>
        <v>80</v>
      </c>
      <c r="AG889" s="3"/>
      <c r="AH889" s="3"/>
    </row>
    <row r="890" spans="1:3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258" t="s">
        <v>189</v>
      </c>
      <c r="Y890" s="458">
        <v>904</v>
      </c>
      <c r="Z890" s="459" t="s">
        <v>29</v>
      </c>
      <c r="AA890" s="459" t="s">
        <v>95</v>
      </c>
      <c r="AB890" s="550" t="s">
        <v>190</v>
      </c>
      <c r="AC890" s="482"/>
      <c r="AD890" s="686">
        <f>AD891</f>
        <v>70</v>
      </c>
      <c r="AE890" s="643">
        <f t="shared" ref="AE890:AF890" si="250">AE891</f>
        <v>75</v>
      </c>
      <c r="AF890" s="654">
        <f t="shared" si="250"/>
        <v>80</v>
      </c>
      <c r="AG890" s="3"/>
      <c r="AH890" s="3"/>
    </row>
    <row r="891" spans="1:35" ht="31.5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57" t="s">
        <v>534</v>
      </c>
      <c r="Y891" s="458">
        <v>904</v>
      </c>
      <c r="Z891" s="459" t="s">
        <v>29</v>
      </c>
      <c r="AA891" s="459" t="s">
        <v>95</v>
      </c>
      <c r="AB891" s="550" t="s">
        <v>535</v>
      </c>
      <c r="AC891" s="460"/>
      <c r="AD891" s="686">
        <f>AD892</f>
        <v>70</v>
      </c>
      <c r="AE891" s="643">
        <f t="shared" ref="AE891:AF891" si="251">AE892</f>
        <v>75</v>
      </c>
      <c r="AF891" s="654">
        <f t="shared" si="251"/>
        <v>80</v>
      </c>
      <c r="AG891" s="3"/>
      <c r="AH891" s="3"/>
    </row>
    <row r="892" spans="1:35" ht="78.7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57" t="s">
        <v>406</v>
      </c>
      <c r="Y892" s="458">
        <v>904</v>
      </c>
      <c r="Z892" s="459" t="s">
        <v>29</v>
      </c>
      <c r="AA892" s="459" t="s">
        <v>95</v>
      </c>
      <c r="AB892" s="550" t="s">
        <v>536</v>
      </c>
      <c r="AC892" s="460"/>
      <c r="AD892" s="686">
        <f>AD893</f>
        <v>70</v>
      </c>
      <c r="AE892" s="643">
        <f t="shared" ref="AE892:AF892" si="252">AE893</f>
        <v>75</v>
      </c>
      <c r="AF892" s="654">
        <f t="shared" si="252"/>
        <v>80</v>
      </c>
      <c r="AG892" s="3"/>
      <c r="AH892" s="3"/>
    </row>
    <row r="893" spans="1:35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457" t="s">
        <v>120</v>
      </c>
      <c r="Y893" s="458">
        <v>904</v>
      </c>
      <c r="Z893" s="459" t="s">
        <v>29</v>
      </c>
      <c r="AA893" s="459" t="s">
        <v>95</v>
      </c>
      <c r="AB893" s="550" t="s">
        <v>536</v>
      </c>
      <c r="AC893" s="460">
        <v>200</v>
      </c>
      <c r="AD893" s="686">
        <f>AD894</f>
        <v>70</v>
      </c>
      <c r="AE893" s="643">
        <f t="shared" ref="AE893:AF893" si="253">AE894</f>
        <v>75</v>
      </c>
      <c r="AF893" s="654">
        <f t="shared" si="253"/>
        <v>80</v>
      </c>
      <c r="AG893" s="3"/>
      <c r="AH893" s="3"/>
    </row>
    <row r="894" spans="1:35" ht="19.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57" t="s">
        <v>52</v>
      </c>
      <c r="Y894" s="458">
        <v>904</v>
      </c>
      <c r="Z894" s="459" t="s">
        <v>29</v>
      </c>
      <c r="AA894" s="459" t="s">
        <v>95</v>
      </c>
      <c r="AB894" s="550" t="s">
        <v>536</v>
      </c>
      <c r="AC894" s="460">
        <v>240</v>
      </c>
      <c r="AD894" s="686">
        <v>70</v>
      </c>
      <c r="AE894" s="643">
        <v>75</v>
      </c>
      <c r="AF894" s="654">
        <v>80</v>
      </c>
      <c r="AG894" s="3"/>
      <c r="AH894" s="3"/>
    </row>
    <row r="895" spans="1:35" ht="17.2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63" t="s">
        <v>274</v>
      </c>
      <c r="Y895" s="458">
        <v>904</v>
      </c>
      <c r="Z895" s="459" t="s">
        <v>29</v>
      </c>
      <c r="AA895" s="459" t="s">
        <v>95</v>
      </c>
      <c r="AB895" s="550" t="s">
        <v>99</v>
      </c>
      <c r="AC895" s="460"/>
      <c r="AD895" s="686">
        <f t="shared" si="247"/>
        <v>10763.400000000001</v>
      </c>
      <c r="AE895" s="643">
        <f t="shared" si="247"/>
        <v>10763.400000000001</v>
      </c>
      <c r="AF895" s="654">
        <f t="shared" si="247"/>
        <v>10763.400000000001</v>
      </c>
      <c r="AG895" s="3"/>
      <c r="AH895" s="3"/>
    </row>
    <row r="896" spans="1:35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471" t="s">
        <v>272</v>
      </c>
      <c r="Y896" s="458">
        <v>904</v>
      </c>
      <c r="Z896" s="459" t="s">
        <v>29</v>
      </c>
      <c r="AA896" s="459" t="s">
        <v>95</v>
      </c>
      <c r="AB896" s="550" t="s">
        <v>273</v>
      </c>
      <c r="AC896" s="460"/>
      <c r="AD896" s="686">
        <f>AD897+AD903+AD900+AD906</f>
        <v>10763.400000000001</v>
      </c>
      <c r="AE896" s="643">
        <f>AE897+AE903+AE900+AE906</f>
        <v>10763.400000000001</v>
      </c>
      <c r="AF896" s="654">
        <f>AF897+AF903+AF900+AF906</f>
        <v>10763.400000000001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57" t="s">
        <v>275</v>
      </c>
      <c r="Y897" s="458">
        <v>904</v>
      </c>
      <c r="Z897" s="459" t="s">
        <v>29</v>
      </c>
      <c r="AA897" s="459" t="s">
        <v>95</v>
      </c>
      <c r="AB897" s="550" t="s">
        <v>276</v>
      </c>
      <c r="AC897" s="460"/>
      <c r="AD897" s="686">
        <f t="shared" ref="AD897:AF898" si="254">AD898</f>
        <v>1348.2</v>
      </c>
      <c r="AE897" s="643">
        <f t="shared" si="254"/>
        <v>1348.2</v>
      </c>
      <c r="AF897" s="654">
        <f t="shared" si="254"/>
        <v>1348.2</v>
      </c>
      <c r="AH897" s="3"/>
    </row>
    <row r="898" spans="1:34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57" t="s">
        <v>120</v>
      </c>
      <c r="Y898" s="458">
        <v>904</v>
      </c>
      <c r="Z898" s="459" t="s">
        <v>29</v>
      </c>
      <c r="AA898" s="459" t="s">
        <v>95</v>
      </c>
      <c r="AB898" s="550" t="s">
        <v>276</v>
      </c>
      <c r="AC898" s="460">
        <v>200</v>
      </c>
      <c r="AD898" s="686">
        <f t="shared" si="254"/>
        <v>1348.2</v>
      </c>
      <c r="AE898" s="643">
        <f t="shared" si="254"/>
        <v>1348.2</v>
      </c>
      <c r="AF898" s="654">
        <f t="shared" si="254"/>
        <v>1348.2</v>
      </c>
      <c r="AH898" s="3"/>
    </row>
    <row r="899" spans="1:34" ht="21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57" t="s">
        <v>52</v>
      </c>
      <c r="Y899" s="458">
        <v>904</v>
      </c>
      <c r="Z899" s="459" t="s">
        <v>29</v>
      </c>
      <c r="AA899" s="459" t="s">
        <v>95</v>
      </c>
      <c r="AB899" s="550" t="s">
        <v>276</v>
      </c>
      <c r="AC899" s="460">
        <v>240</v>
      </c>
      <c r="AD899" s="686">
        <v>1348.2</v>
      </c>
      <c r="AE899" s="643">
        <v>1348.2</v>
      </c>
      <c r="AF899" s="654">
        <v>1348.2</v>
      </c>
      <c r="AH899" s="3"/>
    </row>
    <row r="900" spans="1:34" ht="31.5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57" t="s">
        <v>277</v>
      </c>
      <c r="Y900" s="458">
        <v>904</v>
      </c>
      <c r="Z900" s="459" t="s">
        <v>29</v>
      </c>
      <c r="AA900" s="459" t="s">
        <v>95</v>
      </c>
      <c r="AB900" s="550" t="s">
        <v>278</v>
      </c>
      <c r="AC900" s="460"/>
      <c r="AD900" s="686">
        <f t="shared" ref="AD900:AF901" si="255">AD901</f>
        <v>2423.4</v>
      </c>
      <c r="AE900" s="643">
        <f t="shared" si="255"/>
        <v>2423.4</v>
      </c>
      <c r="AF900" s="654">
        <f t="shared" si="255"/>
        <v>2423.4</v>
      </c>
      <c r="AH900" s="3"/>
    </row>
    <row r="901" spans="1:34" ht="47.25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57" t="s">
        <v>41</v>
      </c>
      <c r="Y901" s="458">
        <v>904</v>
      </c>
      <c r="Z901" s="459" t="s">
        <v>29</v>
      </c>
      <c r="AA901" s="459" t="s">
        <v>95</v>
      </c>
      <c r="AB901" s="550" t="s">
        <v>278</v>
      </c>
      <c r="AC901" s="460">
        <v>100</v>
      </c>
      <c r="AD901" s="686">
        <f t="shared" si="255"/>
        <v>2423.4</v>
      </c>
      <c r="AE901" s="643">
        <f t="shared" si="255"/>
        <v>2423.4</v>
      </c>
      <c r="AF901" s="654">
        <f t="shared" si="255"/>
        <v>2423.4</v>
      </c>
      <c r="AH901" s="3"/>
    </row>
    <row r="902" spans="1:34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57" t="s">
        <v>96</v>
      </c>
      <c r="Y902" s="458">
        <v>904</v>
      </c>
      <c r="Z902" s="459" t="s">
        <v>29</v>
      </c>
      <c r="AA902" s="459" t="s">
        <v>95</v>
      </c>
      <c r="AB902" s="550" t="s">
        <v>278</v>
      </c>
      <c r="AC902" s="460">
        <v>120</v>
      </c>
      <c r="AD902" s="686">
        <v>2423.4</v>
      </c>
      <c r="AE902" s="643">
        <v>2423.4</v>
      </c>
      <c r="AF902" s="654">
        <v>2423.4</v>
      </c>
      <c r="AH902" s="3"/>
    </row>
    <row r="903" spans="1:34" ht="31.5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457" t="s">
        <v>280</v>
      </c>
      <c r="Y903" s="458">
        <v>904</v>
      </c>
      <c r="Z903" s="459" t="s">
        <v>29</v>
      </c>
      <c r="AA903" s="459" t="s">
        <v>95</v>
      </c>
      <c r="AB903" s="550" t="s">
        <v>279</v>
      </c>
      <c r="AC903" s="460"/>
      <c r="AD903" s="686">
        <f t="shared" ref="AD903:AF904" si="256">AD904</f>
        <v>4460</v>
      </c>
      <c r="AE903" s="643">
        <f t="shared" si="256"/>
        <v>4460</v>
      </c>
      <c r="AF903" s="654">
        <f t="shared" si="256"/>
        <v>4460</v>
      </c>
      <c r="AH903" s="3"/>
    </row>
    <row r="904" spans="1:34" ht="47.25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57" t="s">
        <v>41</v>
      </c>
      <c r="Y904" s="458">
        <v>904</v>
      </c>
      <c r="Z904" s="459" t="s">
        <v>29</v>
      </c>
      <c r="AA904" s="459" t="s">
        <v>95</v>
      </c>
      <c r="AB904" s="550" t="s">
        <v>279</v>
      </c>
      <c r="AC904" s="460">
        <v>100</v>
      </c>
      <c r="AD904" s="686">
        <f t="shared" si="256"/>
        <v>4460</v>
      </c>
      <c r="AE904" s="643">
        <f t="shared" si="256"/>
        <v>4460</v>
      </c>
      <c r="AF904" s="654">
        <f t="shared" si="256"/>
        <v>4460</v>
      </c>
      <c r="AH904" s="3"/>
    </row>
    <row r="905" spans="1:34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57" t="s">
        <v>96</v>
      </c>
      <c r="Y905" s="458">
        <v>904</v>
      </c>
      <c r="Z905" s="459" t="s">
        <v>29</v>
      </c>
      <c r="AA905" s="459" t="s">
        <v>95</v>
      </c>
      <c r="AB905" s="550" t="s">
        <v>279</v>
      </c>
      <c r="AC905" s="460">
        <v>120</v>
      </c>
      <c r="AD905" s="686">
        <v>4460</v>
      </c>
      <c r="AE905" s="643">
        <v>4460</v>
      </c>
      <c r="AF905" s="654">
        <v>4460</v>
      </c>
      <c r="AG905" s="267"/>
      <c r="AH905" s="3"/>
    </row>
    <row r="906" spans="1:34" ht="31.5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57" t="s">
        <v>419</v>
      </c>
      <c r="Y906" s="458">
        <v>904</v>
      </c>
      <c r="Z906" s="459" t="s">
        <v>29</v>
      </c>
      <c r="AA906" s="459" t="s">
        <v>95</v>
      </c>
      <c r="AB906" s="550" t="s">
        <v>404</v>
      </c>
      <c r="AC906" s="460"/>
      <c r="AD906" s="686">
        <f t="shared" ref="AD906:AF907" si="257">AD907</f>
        <v>2531.8000000000002</v>
      </c>
      <c r="AE906" s="643">
        <f t="shared" si="257"/>
        <v>2531.8000000000002</v>
      </c>
      <c r="AF906" s="654">
        <f t="shared" si="257"/>
        <v>2531.8000000000002</v>
      </c>
      <c r="AH906" s="3"/>
    </row>
    <row r="907" spans="1:34" ht="47.25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57" t="s">
        <v>41</v>
      </c>
      <c r="Y907" s="458">
        <v>904</v>
      </c>
      <c r="Z907" s="459" t="s">
        <v>29</v>
      </c>
      <c r="AA907" s="459" t="s">
        <v>95</v>
      </c>
      <c r="AB907" s="550" t="s">
        <v>404</v>
      </c>
      <c r="AC907" s="460">
        <v>100</v>
      </c>
      <c r="AD907" s="686">
        <f t="shared" si="257"/>
        <v>2531.8000000000002</v>
      </c>
      <c r="AE907" s="643">
        <f t="shared" si="257"/>
        <v>2531.8000000000002</v>
      </c>
      <c r="AF907" s="654">
        <f t="shared" si="257"/>
        <v>2531.8000000000002</v>
      </c>
      <c r="AH907" s="3"/>
    </row>
    <row r="908" spans="1:34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57" t="s">
        <v>96</v>
      </c>
      <c r="Y908" s="458">
        <v>904</v>
      </c>
      <c r="Z908" s="459" t="s">
        <v>29</v>
      </c>
      <c r="AA908" s="459" t="s">
        <v>95</v>
      </c>
      <c r="AB908" s="550" t="s">
        <v>404</v>
      </c>
      <c r="AC908" s="460">
        <v>120</v>
      </c>
      <c r="AD908" s="686">
        <v>2531.8000000000002</v>
      </c>
      <c r="AE908" s="643">
        <v>2531.8000000000002</v>
      </c>
      <c r="AF908" s="654">
        <v>2531.8000000000002</v>
      </c>
      <c r="AH908" s="3"/>
    </row>
    <row r="909" spans="1:34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666" t="s">
        <v>94</v>
      </c>
      <c r="Y909" s="454" t="s">
        <v>66</v>
      </c>
      <c r="Z909" s="477" t="s">
        <v>36</v>
      </c>
      <c r="AA909" s="548"/>
      <c r="AB909" s="547"/>
      <c r="AC909" s="482"/>
      <c r="AD909" s="685">
        <f t="shared" ref="AD909:AF915" si="258">AD910</f>
        <v>633</v>
      </c>
      <c r="AE909" s="642">
        <f t="shared" si="258"/>
        <v>633</v>
      </c>
      <c r="AF909" s="653">
        <f t="shared" si="258"/>
        <v>633</v>
      </c>
      <c r="AH909" s="3"/>
    </row>
    <row r="910" spans="1:34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57" t="s">
        <v>55</v>
      </c>
      <c r="Y910" s="458">
        <v>904</v>
      </c>
      <c r="Z910" s="459">
        <v>10</v>
      </c>
      <c r="AA910" s="459" t="s">
        <v>29</v>
      </c>
      <c r="AB910" s="549"/>
      <c r="AC910" s="456"/>
      <c r="AD910" s="686">
        <f t="shared" si="258"/>
        <v>633</v>
      </c>
      <c r="AE910" s="643">
        <f t="shared" si="258"/>
        <v>633</v>
      </c>
      <c r="AF910" s="654">
        <f t="shared" si="258"/>
        <v>633</v>
      </c>
      <c r="AH910" s="3"/>
    </row>
    <row r="911" spans="1:34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463" t="s">
        <v>292</v>
      </c>
      <c r="Y911" s="458">
        <v>904</v>
      </c>
      <c r="Z911" s="459">
        <v>10</v>
      </c>
      <c r="AA911" s="459" t="s">
        <v>29</v>
      </c>
      <c r="AB911" s="550" t="s">
        <v>109</v>
      </c>
      <c r="AC911" s="456"/>
      <c r="AD911" s="686">
        <f t="shared" si="258"/>
        <v>633</v>
      </c>
      <c r="AE911" s="643">
        <f t="shared" si="258"/>
        <v>633</v>
      </c>
      <c r="AF911" s="654">
        <f t="shared" si="258"/>
        <v>633</v>
      </c>
      <c r="AH911" s="3"/>
    </row>
    <row r="912" spans="1:34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63" t="s">
        <v>293</v>
      </c>
      <c r="Y912" s="458">
        <v>904</v>
      </c>
      <c r="Z912" s="459">
        <v>10</v>
      </c>
      <c r="AA912" s="459" t="s">
        <v>29</v>
      </c>
      <c r="AB912" s="550" t="s">
        <v>118</v>
      </c>
      <c r="AC912" s="456"/>
      <c r="AD912" s="686">
        <f>AD913</f>
        <v>633</v>
      </c>
      <c r="AE912" s="643">
        <f>AE913</f>
        <v>633</v>
      </c>
      <c r="AF912" s="654">
        <f>AF913</f>
        <v>633</v>
      </c>
      <c r="AH912" s="3"/>
    </row>
    <row r="913" spans="1:34" ht="31.5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63" t="s">
        <v>294</v>
      </c>
      <c r="Y913" s="458">
        <v>904</v>
      </c>
      <c r="Z913" s="459">
        <v>10</v>
      </c>
      <c r="AA913" s="459" t="s">
        <v>29</v>
      </c>
      <c r="AB913" s="550" t="s">
        <v>465</v>
      </c>
      <c r="AC913" s="456"/>
      <c r="AD913" s="686">
        <f t="shared" si="258"/>
        <v>633</v>
      </c>
      <c r="AE913" s="643">
        <f t="shared" si="258"/>
        <v>633</v>
      </c>
      <c r="AF913" s="654">
        <f t="shared" si="258"/>
        <v>633</v>
      </c>
      <c r="AG913" s="3"/>
      <c r="AH913" s="3"/>
    </row>
    <row r="914" spans="1:34" ht="31.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472" t="s">
        <v>295</v>
      </c>
      <c r="Y914" s="458">
        <v>904</v>
      </c>
      <c r="Z914" s="459">
        <v>10</v>
      </c>
      <c r="AA914" s="459" t="s">
        <v>29</v>
      </c>
      <c r="AB914" s="550" t="s">
        <v>464</v>
      </c>
      <c r="AC914" s="456"/>
      <c r="AD914" s="686">
        <f t="shared" si="258"/>
        <v>633</v>
      </c>
      <c r="AE914" s="643">
        <f t="shared" si="258"/>
        <v>633</v>
      </c>
      <c r="AF914" s="654">
        <f t="shared" si="258"/>
        <v>633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57" t="s">
        <v>97</v>
      </c>
      <c r="Y915" s="458">
        <v>904</v>
      </c>
      <c r="Z915" s="459">
        <v>10</v>
      </c>
      <c r="AA915" s="459" t="s">
        <v>29</v>
      </c>
      <c r="AB915" s="550" t="s">
        <v>464</v>
      </c>
      <c r="AC915" s="460">
        <v>300</v>
      </c>
      <c r="AD915" s="686">
        <f t="shared" si="258"/>
        <v>633</v>
      </c>
      <c r="AE915" s="643">
        <f t="shared" si="258"/>
        <v>633</v>
      </c>
      <c r="AF915" s="654">
        <f t="shared" si="258"/>
        <v>633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57" t="s">
        <v>40</v>
      </c>
      <c r="Y916" s="458">
        <v>904</v>
      </c>
      <c r="Z916" s="459">
        <v>10</v>
      </c>
      <c r="AA916" s="459" t="s">
        <v>29</v>
      </c>
      <c r="AB916" s="550" t="s">
        <v>464</v>
      </c>
      <c r="AC916" s="460">
        <v>320</v>
      </c>
      <c r="AD916" s="686">
        <v>633</v>
      </c>
      <c r="AE916" s="643">
        <v>633</v>
      </c>
      <c r="AF916" s="654">
        <v>633</v>
      </c>
      <c r="AG916" s="3"/>
      <c r="AH916" s="3"/>
    </row>
    <row r="917" spans="1:34" ht="17.25" thickBot="1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682" t="s">
        <v>56</v>
      </c>
      <c r="Y917" s="694"/>
      <c r="Z917" s="661"/>
      <c r="AA917" s="661"/>
      <c r="AB917" s="662"/>
      <c r="AC917" s="664"/>
      <c r="AD917" s="693">
        <f>AD886+AD698+AD537+AD496+AD468+AD440+AD9</f>
        <v>4918602.4000000004</v>
      </c>
      <c r="AE917" s="663">
        <f>AE886+AE698+AE537+AE496+AE468+AE440+AE9</f>
        <v>3120176.6</v>
      </c>
      <c r="AF917" s="664">
        <f>AF886+AF698+AF537+AF496+AF468+AF440+AF9</f>
        <v>3189048.2</v>
      </c>
      <c r="AG917" s="3"/>
      <c r="AH917" s="3"/>
    </row>
    <row r="920" spans="1:34" ht="16.899999999999999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AG920" s="3"/>
      <c r="AH920" s="3"/>
    </row>
  </sheetData>
  <mergeCells count="10">
    <mergeCell ref="A6:T6"/>
    <mergeCell ref="X6:AC6"/>
    <mergeCell ref="A5:T5"/>
    <mergeCell ref="X5:AF5"/>
    <mergeCell ref="AD3:AF3"/>
    <mergeCell ref="AD2:AF2"/>
    <mergeCell ref="AI180:AJ180"/>
    <mergeCell ref="AJ7:AL7"/>
    <mergeCell ref="AJ5:AL5"/>
    <mergeCell ref="AJ6:AL6"/>
  </mergeCells>
  <phoneticPr fontId="0" type="noConversion"/>
  <pageMargins left="0.39370078740157483" right="0.39370078740157483" top="0.98425196850393704" bottom="0.39370078740157483" header="0.23622047244094491" footer="0.23622047244094491"/>
  <pageSetup paperSize="9" scale="75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2025-2027</vt:lpstr>
      <vt:lpstr>Целевые 2025-2027</vt:lpstr>
      <vt:lpstr>Р., Пр.2025-2027</vt:lpstr>
      <vt:lpstr>ведом. 2025-2027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2024-12-12T07:19:51Z</cp:lastPrinted>
  <dcterms:created xsi:type="dcterms:W3CDTF">2001-09-21T11:20:50Z</dcterms:created>
  <dcterms:modified xsi:type="dcterms:W3CDTF">2024-12-16T08:03:15Z</dcterms:modified>
</cp:coreProperties>
</file>